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ETER\SÚŤAŽE\PRKbZ\PRKbZ\Výzva do PRKbZ\SÚŤAŽE OD ROKU 2016\PRÁCE\VLKOVÁ - ALTÁNOK\"/>
    </mc:Choice>
  </mc:AlternateContent>
  <bookViews>
    <workbookView xWindow="0" yWindow="0" windowWidth="21255" windowHeight="7935"/>
  </bookViews>
  <sheets>
    <sheet name="Rekapitulácia stavby" sheetId="1" r:id="rId1"/>
    <sheet name="0320201 - wielandovsky le..." sheetId="2" r:id="rId2"/>
    <sheet name="0320202 - krb" sheetId="3" r:id="rId3"/>
    <sheet name="0320203 - Lavičkové sedenie " sheetId="4" r:id="rId4"/>
  </sheets>
  <definedNames>
    <definedName name="_xlnm._FilterDatabase" localSheetId="1" hidden="1">'0320201 - wielandovsky le...'!$C$128:$K$622</definedName>
    <definedName name="_xlnm._FilterDatabase" localSheetId="2" hidden="1">'0320202 - krb'!$C$124:$K$234</definedName>
    <definedName name="_xlnm._FilterDatabase" localSheetId="3" hidden="1">'0320203 - Lavičkové sedenie '!$C$120:$K$205</definedName>
    <definedName name="_xlnm.Print_Titles" localSheetId="1">'0320201 - wielandovsky le...'!$128:$128</definedName>
    <definedName name="_xlnm.Print_Titles" localSheetId="2">'0320202 - krb'!$124:$124</definedName>
    <definedName name="_xlnm.Print_Titles" localSheetId="3">'0320203 - Lavičkové sedenie '!$120:$120</definedName>
    <definedName name="_xlnm.Print_Titles" localSheetId="0">'Rekapitulácia stavby'!$92:$92</definedName>
    <definedName name="_xlnm.Print_Area" localSheetId="1">'0320201 - wielandovsky le...'!$C$4:$J$76,'0320201 - wielandovsky le...'!$C$82:$J$110,'0320201 - wielandovsky le...'!$C$116:$K$622</definedName>
    <definedName name="_xlnm.Print_Area" localSheetId="2">'0320202 - krb'!$C$4:$J$76,'0320202 - krb'!$C$82:$J$106,'0320202 - krb'!$C$112:$K$234</definedName>
    <definedName name="_xlnm.Print_Area" localSheetId="3">'0320203 - Lavičkové sedenie '!$C$4:$J$76,'0320203 - Lavičkové sedenie '!$C$82:$J$102,'0320203 - Lavičkové sedenie '!$C$108:$K$205</definedName>
    <definedName name="_xlnm.Print_Area" localSheetId="0">'Rekapitulácia stavby'!$D$4:$AO$76,'Rekapitulácia stavby'!$C$82:$AQ$105</definedName>
  </definedNames>
  <calcPr calcId="152511"/>
</workbook>
</file>

<file path=xl/calcChain.xml><?xml version="1.0" encoding="utf-8"?>
<calcChain xmlns="http://schemas.openxmlformats.org/spreadsheetml/2006/main">
  <c r="J37" i="4" l="1"/>
  <c r="J36" i="4"/>
  <c r="AY97" i="1"/>
  <c r="J35" i="4"/>
  <c r="AX97" i="1" s="1"/>
  <c r="BI202" i="4"/>
  <c r="BH202" i="4"/>
  <c r="BG202" i="4"/>
  <c r="BE202" i="4"/>
  <c r="T202" i="4"/>
  <c r="T201" i="4"/>
  <c r="T200" i="4"/>
  <c r="R202" i="4"/>
  <c r="R201" i="4"/>
  <c r="R200" i="4"/>
  <c r="P202" i="4"/>
  <c r="P201" i="4" s="1"/>
  <c r="P200" i="4" s="1"/>
  <c r="BK202" i="4"/>
  <c r="BK201" i="4" s="1"/>
  <c r="J202" i="4"/>
  <c r="BF202" i="4" s="1"/>
  <c r="BI190" i="4"/>
  <c r="BH190" i="4"/>
  <c r="BG190" i="4"/>
  <c r="BE190" i="4"/>
  <c r="T190" i="4"/>
  <c r="T189" i="4" s="1"/>
  <c r="R190" i="4"/>
  <c r="R189" i="4"/>
  <c r="P190" i="4"/>
  <c r="P189" i="4" s="1"/>
  <c r="BK190" i="4"/>
  <c r="BK189" i="4"/>
  <c r="J189" i="4"/>
  <c r="J99" i="4" s="1"/>
  <c r="J190" i="4"/>
  <c r="BF190" i="4"/>
  <c r="BI187" i="4"/>
  <c r="BH187" i="4"/>
  <c r="BG187" i="4"/>
  <c r="BE187" i="4"/>
  <c r="T187" i="4"/>
  <c r="R187" i="4"/>
  <c r="P187" i="4"/>
  <c r="BK187" i="4"/>
  <c r="J187" i="4"/>
  <c r="BF187" i="4" s="1"/>
  <c r="BI185" i="4"/>
  <c r="BH185" i="4"/>
  <c r="BG185" i="4"/>
  <c r="BE185" i="4"/>
  <c r="T185" i="4"/>
  <c r="R185" i="4"/>
  <c r="P185" i="4"/>
  <c r="BK185" i="4"/>
  <c r="J185" i="4"/>
  <c r="BF185" i="4" s="1"/>
  <c r="BI176" i="4"/>
  <c r="BH176" i="4"/>
  <c r="BG176" i="4"/>
  <c r="BE176" i="4"/>
  <c r="T176" i="4"/>
  <c r="R176" i="4"/>
  <c r="P176" i="4"/>
  <c r="BK176" i="4"/>
  <c r="J176" i="4"/>
  <c r="BF176" i="4" s="1"/>
  <c r="BI171" i="4"/>
  <c r="BH171" i="4"/>
  <c r="BG171" i="4"/>
  <c r="BE171" i="4"/>
  <c r="T171" i="4"/>
  <c r="R171" i="4"/>
  <c r="P171" i="4"/>
  <c r="BK171" i="4"/>
  <c r="J171" i="4"/>
  <c r="BF171" i="4"/>
  <c r="BI164" i="4"/>
  <c r="BH164" i="4"/>
  <c r="BG164" i="4"/>
  <c r="BE164" i="4"/>
  <c r="J33" i="4" s="1"/>
  <c r="AV97" i="1" s="1"/>
  <c r="T164" i="4"/>
  <c r="R164" i="4"/>
  <c r="P164" i="4"/>
  <c r="BK164" i="4"/>
  <c r="J164" i="4"/>
  <c r="BF164" i="4" s="1"/>
  <c r="BI154" i="4"/>
  <c r="BH154" i="4"/>
  <c r="BG154" i="4"/>
  <c r="BE154" i="4"/>
  <c r="T154" i="4"/>
  <c r="R154" i="4"/>
  <c r="P154" i="4"/>
  <c r="BK154" i="4"/>
  <c r="J154" i="4"/>
  <c r="BF154" i="4"/>
  <c r="BI143" i="4"/>
  <c r="BH143" i="4"/>
  <c r="BG143" i="4"/>
  <c r="BE143" i="4"/>
  <c r="T143" i="4"/>
  <c r="R143" i="4"/>
  <c r="P143" i="4"/>
  <c r="BK143" i="4"/>
  <c r="J143" i="4"/>
  <c r="BF143" i="4" s="1"/>
  <c r="BI138" i="4"/>
  <c r="BH138" i="4"/>
  <c r="BG138" i="4"/>
  <c r="BE138" i="4"/>
  <c r="T138" i="4"/>
  <c r="R138" i="4"/>
  <c r="P138" i="4"/>
  <c r="BK138" i="4"/>
  <c r="J138" i="4"/>
  <c r="BF138" i="4"/>
  <c r="BI133" i="4"/>
  <c r="BH133" i="4"/>
  <c r="BG133" i="4"/>
  <c r="BE133" i="4"/>
  <c r="T133" i="4"/>
  <c r="R133" i="4"/>
  <c r="P133" i="4"/>
  <c r="BK133" i="4"/>
  <c r="J133" i="4"/>
  <c r="BF133" i="4" s="1"/>
  <c r="BI124" i="4"/>
  <c r="BH124" i="4"/>
  <c r="BG124" i="4"/>
  <c r="BE124" i="4"/>
  <c r="T124" i="4"/>
  <c r="R124" i="4"/>
  <c r="P124" i="4"/>
  <c r="BK124" i="4"/>
  <c r="BK123" i="4" s="1"/>
  <c r="J123" i="4" s="1"/>
  <c r="J98" i="4" s="1"/>
  <c r="J124" i="4"/>
  <c r="BF124" i="4"/>
  <c r="F115" i="4"/>
  <c r="E113" i="4"/>
  <c r="F89" i="4"/>
  <c r="E87" i="4"/>
  <c r="J24" i="4"/>
  <c r="E24" i="4"/>
  <c r="J118" i="4" s="1"/>
  <c r="J92" i="4"/>
  <c r="J23" i="4"/>
  <c r="J21" i="4"/>
  <c r="E21" i="4"/>
  <c r="J91" i="4" s="1"/>
  <c r="J20" i="4"/>
  <c r="J18" i="4"/>
  <c r="E18" i="4"/>
  <c r="F92" i="4" s="1"/>
  <c r="J17" i="4"/>
  <c r="J15" i="4"/>
  <c r="E15" i="4"/>
  <c r="J14" i="4"/>
  <c r="J12" i="4"/>
  <c r="E7" i="4"/>
  <c r="E85" i="4" s="1"/>
  <c r="J37" i="3"/>
  <c r="J36" i="3"/>
  <c r="AY96" i="1"/>
  <c r="J35" i="3"/>
  <c r="AX96" i="1" s="1"/>
  <c r="BI231" i="3"/>
  <c r="BH231" i="3"/>
  <c r="BG231" i="3"/>
  <c r="BE231" i="3"/>
  <c r="T231" i="3"/>
  <c r="T230" i="3" s="1"/>
  <c r="T229" i="3" s="1"/>
  <c r="R231" i="3"/>
  <c r="R230" i="3"/>
  <c r="R229" i="3" s="1"/>
  <c r="P231" i="3"/>
  <c r="P230" i="3" s="1"/>
  <c r="P229" i="3"/>
  <c r="BK231" i="3"/>
  <c r="BK230" i="3" s="1"/>
  <c r="J230" i="3" s="1"/>
  <c r="J231" i="3"/>
  <c r="BF231" i="3" s="1"/>
  <c r="J105" i="3"/>
  <c r="BI227" i="3"/>
  <c r="BH227" i="3"/>
  <c r="BG227" i="3"/>
  <c r="BE227" i="3"/>
  <c r="T227" i="3"/>
  <c r="R227" i="3"/>
  <c r="P227" i="3"/>
  <c r="BK227" i="3"/>
  <c r="J227" i="3"/>
  <c r="BF227" i="3" s="1"/>
  <c r="BI223" i="3"/>
  <c r="BH223" i="3"/>
  <c r="BG223" i="3"/>
  <c r="BE223" i="3"/>
  <c r="T223" i="3"/>
  <c r="R223" i="3"/>
  <c r="P223" i="3"/>
  <c r="BK223" i="3"/>
  <c r="J223" i="3"/>
  <c r="BF223" i="3"/>
  <c r="BI218" i="3"/>
  <c r="BH218" i="3"/>
  <c r="BG218" i="3"/>
  <c r="BE218" i="3"/>
  <c r="T218" i="3"/>
  <c r="R218" i="3"/>
  <c r="P218" i="3"/>
  <c r="BK218" i="3"/>
  <c r="J218" i="3"/>
  <c r="BF218" i="3"/>
  <c r="BI214" i="3"/>
  <c r="BH214" i="3"/>
  <c r="BG214" i="3"/>
  <c r="BE214" i="3"/>
  <c r="T214" i="3"/>
  <c r="T209" i="3" s="1"/>
  <c r="T208" i="3" s="1"/>
  <c r="R214" i="3"/>
  <c r="P214" i="3"/>
  <c r="BK214" i="3"/>
  <c r="J214" i="3"/>
  <c r="BF214" i="3"/>
  <c r="BI210" i="3"/>
  <c r="BH210" i="3"/>
  <c r="BG210" i="3"/>
  <c r="BE210" i="3"/>
  <c r="T210" i="3"/>
  <c r="R210" i="3"/>
  <c r="P210" i="3"/>
  <c r="P209" i="3" s="1"/>
  <c r="P208" i="3" s="1"/>
  <c r="BK210" i="3"/>
  <c r="J210" i="3"/>
  <c r="BF210" i="3" s="1"/>
  <c r="BI204" i="3"/>
  <c r="BH204" i="3"/>
  <c r="BG204" i="3"/>
  <c r="BE204" i="3"/>
  <c r="T204" i="3"/>
  <c r="R204" i="3"/>
  <c r="P204" i="3"/>
  <c r="BK204" i="3"/>
  <c r="J204" i="3"/>
  <c r="BF204" i="3"/>
  <c r="BI200" i="3"/>
  <c r="BH200" i="3"/>
  <c r="BG200" i="3"/>
  <c r="BE200" i="3"/>
  <c r="T200" i="3"/>
  <c r="R200" i="3"/>
  <c r="P200" i="3"/>
  <c r="BK200" i="3"/>
  <c r="J200" i="3"/>
  <c r="BF200" i="3"/>
  <c r="BI196" i="3"/>
  <c r="BH196" i="3"/>
  <c r="BG196" i="3"/>
  <c r="BE196" i="3"/>
  <c r="T196" i="3"/>
  <c r="R196" i="3"/>
  <c r="P196" i="3"/>
  <c r="BK196" i="3"/>
  <c r="J196" i="3"/>
  <c r="BF196" i="3"/>
  <c r="BI192" i="3"/>
  <c r="BH192" i="3"/>
  <c r="BG192" i="3"/>
  <c r="BE192" i="3"/>
  <c r="T192" i="3"/>
  <c r="R192" i="3"/>
  <c r="P192" i="3"/>
  <c r="BK192" i="3"/>
  <c r="J192" i="3"/>
  <c r="BF192" i="3"/>
  <c r="BI188" i="3"/>
  <c r="BH188" i="3"/>
  <c r="BG188" i="3"/>
  <c r="BE188" i="3"/>
  <c r="T188" i="3"/>
  <c r="R188" i="3"/>
  <c r="R179" i="3" s="1"/>
  <c r="P188" i="3"/>
  <c r="BK188" i="3"/>
  <c r="J188" i="3"/>
  <c r="BF188" i="3"/>
  <c r="BI184" i="3"/>
  <c r="BH184" i="3"/>
  <c r="BG184" i="3"/>
  <c r="BE184" i="3"/>
  <c r="T184" i="3"/>
  <c r="R184" i="3"/>
  <c r="P184" i="3"/>
  <c r="BK184" i="3"/>
  <c r="BK179" i="3" s="1"/>
  <c r="J179" i="3" s="1"/>
  <c r="J101" i="3" s="1"/>
  <c r="J184" i="3"/>
  <c r="BF184" i="3"/>
  <c r="BI180" i="3"/>
  <c r="BH180" i="3"/>
  <c r="BG180" i="3"/>
  <c r="BE180" i="3"/>
  <c r="T180" i="3"/>
  <c r="T179" i="3"/>
  <c r="R180" i="3"/>
  <c r="P180" i="3"/>
  <c r="P179" i="3"/>
  <c r="BK180" i="3"/>
  <c r="J180" i="3"/>
  <c r="BF180" i="3" s="1"/>
  <c r="BI175" i="3"/>
  <c r="BH175" i="3"/>
  <c r="BG175" i="3"/>
  <c r="BE175" i="3"/>
  <c r="T175" i="3"/>
  <c r="R175" i="3"/>
  <c r="P175" i="3"/>
  <c r="BK175" i="3"/>
  <c r="J175" i="3"/>
  <c r="BF175" i="3"/>
  <c r="BI171" i="3"/>
  <c r="BH171" i="3"/>
  <c r="BG171" i="3"/>
  <c r="BE171" i="3"/>
  <c r="T171" i="3"/>
  <c r="R171" i="3"/>
  <c r="P171" i="3"/>
  <c r="BK171" i="3"/>
  <c r="J171" i="3"/>
  <c r="BF171" i="3"/>
  <c r="BI167" i="3"/>
  <c r="BH167" i="3"/>
  <c r="BG167" i="3"/>
  <c r="BE167" i="3"/>
  <c r="T167" i="3"/>
  <c r="R167" i="3"/>
  <c r="P167" i="3"/>
  <c r="BK167" i="3"/>
  <c r="J167" i="3"/>
  <c r="BF167" i="3"/>
  <c r="BI163" i="3"/>
  <c r="BH163" i="3"/>
  <c r="BG163" i="3"/>
  <c r="BE163" i="3"/>
  <c r="T163" i="3"/>
  <c r="R163" i="3"/>
  <c r="P163" i="3"/>
  <c r="P154" i="3" s="1"/>
  <c r="BK163" i="3"/>
  <c r="BK154" i="3" s="1"/>
  <c r="J154" i="3" s="1"/>
  <c r="J100" i="3" s="1"/>
  <c r="J163" i="3"/>
  <c r="BF163" i="3"/>
  <c r="BI159" i="3"/>
  <c r="BH159" i="3"/>
  <c r="BG159" i="3"/>
  <c r="BE159" i="3"/>
  <c r="T159" i="3"/>
  <c r="T154" i="3" s="1"/>
  <c r="R159" i="3"/>
  <c r="R154" i="3" s="1"/>
  <c r="P159" i="3"/>
  <c r="BK159" i="3"/>
  <c r="J159" i="3"/>
  <c r="BF159" i="3"/>
  <c r="BI155" i="3"/>
  <c r="BH155" i="3"/>
  <c r="BG155" i="3"/>
  <c r="BE155" i="3"/>
  <c r="T155" i="3"/>
  <c r="R155" i="3"/>
  <c r="P155" i="3"/>
  <c r="BK155" i="3"/>
  <c r="J155" i="3"/>
  <c r="BF155" i="3"/>
  <c r="BI150" i="3"/>
  <c r="BH150" i="3"/>
  <c r="BG150" i="3"/>
  <c r="BE150" i="3"/>
  <c r="T150" i="3"/>
  <c r="R150" i="3"/>
  <c r="P150" i="3"/>
  <c r="BK150" i="3"/>
  <c r="J150" i="3"/>
  <c r="BF150" i="3"/>
  <c r="BI145" i="3"/>
  <c r="BH145" i="3"/>
  <c r="BG145" i="3"/>
  <c r="BE145" i="3"/>
  <c r="T145" i="3"/>
  <c r="R145" i="3"/>
  <c r="R136" i="3" s="1"/>
  <c r="P145" i="3"/>
  <c r="BK145" i="3"/>
  <c r="J145" i="3"/>
  <c r="BF145" i="3" s="1"/>
  <c r="BI141" i="3"/>
  <c r="BH141" i="3"/>
  <c r="BG141" i="3"/>
  <c r="BE141" i="3"/>
  <c r="T141" i="3"/>
  <c r="R141" i="3"/>
  <c r="P141" i="3"/>
  <c r="BK141" i="3"/>
  <c r="BK136" i="3" s="1"/>
  <c r="J136" i="3" s="1"/>
  <c r="J99" i="3" s="1"/>
  <c r="J141" i="3"/>
  <c r="BF141" i="3"/>
  <c r="BI137" i="3"/>
  <c r="BH137" i="3"/>
  <c r="BG137" i="3"/>
  <c r="BE137" i="3"/>
  <c r="T137" i="3"/>
  <c r="T136" i="3" s="1"/>
  <c r="R137" i="3"/>
  <c r="P137" i="3"/>
  <c r="P136" i="3"/>
  <c r="BK137" i="3"/>
  <c r="J137" i="3"/>
  <c r="BF137" i="3" s="1"/>
  <c r="BI132" i="3"/>
  <c r="F37" i="3" s="1"/>
  <c r="BD96" i="1" s="1"/>
  <c r="BH132" i="3"/>
  <c r="BG132" i="3"/>
  <c r="BE132" i="3"/>
  <c r="T132" i="3"/>
  <c r="T127" i="3" s="1"/>
  <c r="R132" i="3"/>
  <c r="P132" i="3"/>
  <c r="BK132" i="3"/>
  <c r="J132" i="3"/>
  <c r="BF132" i="3" s="1"/>
  <c r="J34" i="3" s="1"/>
  <c r="AW96" i="1" s="1"/>
  <c r="BI128" i="3"/>
  <c r="BH128" i="3"/>
  <c r="F36" i="3" s="1"/>
  <c r="BC96" i="1" s="1"/>
  <c r="BG128" i="3"/>
  <c r="F35" i="3" s="1"/>
  <c r="BB96" i="1" s="1"/>
  <c r="BE128" i="3"/>
  <c r="J33" i="3"/>
  <c r="AV96" i="1" s="1"/>
  <c r="T128" i="3"/>
  <c r="R128" i="3"/>
  <c r="R127" i="3" s="1"/>
  <c r="P128" i="3"/>
  <c r="P127" i="3"/>
  <c r="BK128" i="3"/>
  <c r="BK127" i="3" s="1"/>
  <c r="J127" i="3" s="1"/>
  <c r="J98" i="3" s="1"/>
  <c r="J128" i="3"/>
  <c r="BF128" i="3"/>
  <c r="F119" i="3"/>
  <c r="E117" i="3"/>
  <c r="F89" i="3"/>
  <c r="E87" i="3"/>
  <c r="J24" i="3"/>
  <c r="E24" i="3"/>
  <c r="J23" i="3"/>
  <c r="J21" i="3"/>
  <c r="E21" i="3"/>
  <c r="J121" i="3" s="1"/>
  <c r="J91" i="3"/>
  <c r="J20" i="3"/>
  <c r="J18" i="3"/>
  <c r="E18" i="3"/>
  <c r="F122" i="3"/>
  <c r="F92" i="3"/>
  <c r="J17" i="3"/>
  <c r="J15" i="3"/>
  <c r="E15" i="3"/>
  <c r="F91" i="3" s="1"/>
  <c r="J14" i="3"/>
  <c r="J12" i="3"/>
  <c r="J89" i="3" s="1"/>
  <c r="E7" i="3"/>
  <c r="E85" i="3" s="1"/>
  <c r="J37" i="2"/>
  <c r="J36" i="2"/>
  <c r="AY95" i="1"/>
  <c r="J35" i="2"/>
  <c r="AX95" i="1" s="1"/>
  <c r="BI619" i="2"/>
  <c r="BH619" i="2"/>
  <c r="BG619" i="2"/>
  <c r="BE619" i="2"/>
  <c r="T619" i="2"/>
  <c r="T618" i="2"/>
  <c r="T617" i="2" s="1"/>
  <c r="R619" i="2"/>
  <c r="R618" i="2" s="1"/>
  <c r="R617" i="2"/>
  <c r="P619" i="2"/>
  <c r="P618" i="2" s="1"/>
  <c r="P617" i="2" s="1"/>
  <c r="BK619" i="2"/>
  <c r="BK618" i="2"/>
  <c r="J619" i="2"/>
  <c r="BF619" i="2" s="1"/>
  <c r="BI562" i="2"/>
  <c r="BH562" i="2"/>
  <c r="BG562" i="2"/>
  <c r="BE562" i="2"/>
  <c r="T562" i="2"/>
  <c r="T561" i="2" s="1"/>
  <c r="R562" i="2"/>
  <c r="R561" i="2"/>
  <c r="P562" i="2"/>
  <c r="P561" i="2" s="1"/>
  <c r="BK562" i="2"/>
  <c r="BK561" i="2"/>
  <c r="J561" i="2" s="1"/>
  <c r="J107" i="2" s="1"/>
  <c r="J562" i="2"/>
  <c r="BF562" i="2" s="1"/>
  <c r="BI559" i="2"/>
  <c r="BH559" i="2"/>
  <c r="BG559" i="2"/>
  <c r="BE559" i="2"/>
  <c r="T559" i="2"/>
  <c r="R559" i="2"/>
  <c r="P559" i="2"/>
  <c r="BK559" i="2"/>
  <c r="J559" i="2"/>
  <c r="BF559" i="2" s="1"/>
  <c r="BI555" i="2"/>
  <c r="BH555" i="2"/>
  <c r="BG555" i="2"/>
  <c r="BE555" i="2"/>
  <c r="T555" i="2"/>
  <c r="R555" i="2"/>
  <c r="P555" i="2"/>
  <c r="BK555" i="2"/>
  <c r="J555" i="2"/>
  <c r="BF555" i="2"/>
  <c r="BI551" i="2"/>
  <c r="BH551" i="2"/>
  <c r="BG551" i="2"/>
  <c r="BE551" i="2"/>
  <c r="T551" i="2"/>
  <c r="T545" i="2" s="1"/>
  <c r="R551" i="2"/>
  <c r="P551" i="2"/>
  <c r="BK551" i="2"/>
  <c r="J551" i="2"/>
  <c r="BF551" i="2" s="1"/>
  <c r="BI546" i="2"/>
  <c r="BH546" i="2"/>
  <c r="BG546" i="2"/>
  <c r="BE546" i="2"/>
  <c r="T546" i="2"/>
  <c r="R546" i="2"/>
  <c r="R545" i="2" s="1"/>
  <c r="P546" i="2"/>
  <c r="P545" i="2"/>
  <c r="BK546" i="2"/>
  <c r="J546" i="2"/>
  <c r="BF546" i="2"/>
  <c r="BI541" i="2"/>
  <c r="BH541" i="2"/>
  <c r="BG541" i="2"/>
  <c r="BE541" i="2"/>
  <c r="T541" i="2"/>
  <c r="R541" i="2"/>
  <c r="P541" i="2"/>
  <c r="BK541" i="2"/>
  <c r="J541" i="2"/>
  <c r="BF541" i="2"/>
  <c r="BI537" i="2"/>
  <c r="BH537" i="2"/>
  <c r="BG537" i="2"/>
  <c r="BE537" i="2"/>
  <c r="T537" i="2"/>
  <c r="R537" i="2"/>
  <c r="P537" i="2"/>
  <c r="BK537" i="2"/>
  <c r="J537" i="2"/>
  <c r="BF537" i="2" s="1"/>
  <c r="BI533" i="2"/>
  <c r="BH533" i="2"/>
  <c r="BG533" i="2"/>
  <c r="BE533" i="2"/>
  <c r="T533" i="2"/>
  <c r="R533" i="2"/>
  <c r="P533" i="2"/>
  <c r="BK533" i="2"/>
  <c r="J533" i="2"/>
  <c r="BF533" i="2"/>
  <c r="BI529" i="2"/>
  <c r="BH529" i="2"/>
  <c r="BG529" i="2"/>
  <c r="BE529" i="2"/>
  <c r="T529" i="2"/>
  <c r="R529" i="2"/>
  <c r="P529" i="2"/>
  <c r="BK529" i="2"/>
  <c r="J529" i="2"/>
  <c r="BF529" i="2" s="1"/>
  <c r="BI525" i="2"/>
  <c r="BH525" i="2"/>
  <c r="BG525" i="2"/>
  <c r="BE525" i="2"/>
  <c r="T525" i="2"/>
  <c r="R525" i="2"/>
  <c r="P525" i="2"/>
  <c r="BK525" i="2"/>
  <c r="J525" i="2"/>
  <c r="BF525" i="2"/>
  <c r="BI521" i="2"/>
  <c r="BH521" i="2"/>
  <c r="BG521" i="2"/>
  <c r="BE521" i="2"/>
  <c r="T521" i="2"/>
  <c r="R521" i="2"/>
  <c r="P521" i="2"/>
  <c r="BK521" i="2"/>
  <c r="J521" i="2"/>
  <c r="BF521" i="2" s="1"/>
  <c r="BI517" i="2"/>
  <c r="BH517" i="2"/>
  <c r="BG517" i="2"/>
  <c r="BE517" i="2"/>
  <c r="T517" i="2"/>
  <c r="R517" i="2"/>
  <c r="P517" i="2"/>
  <c r="BK517" i="2"/>
  <c r="J517" i="2"/>
  <c r="BF517" i="2"/>
  <c r="BI513" i="2"/>
  <c r="BH513" i="2"/>
  <c r="BG513" i="2"/>
  <c r="BE513" i="2"/>
  <c r="T513" i="2"/>
  <c r="R513" i="2"/>
  <c r="P513" i="2"/>
  <c r="BK513" i="2"/>
  <c r="J513" i="2"/>
  <c r="BF513" i="2" s="1"/>
  <c r="BI509" i="2"/>
  <c r="BH509" i="2"/>
  <c r="BG509" i="2"/>
  <c r="BE509" i="2"/>
  <c r="T509" i="2"/>
  <c r="R509" i="2"/>
  <c r="P509" i="2"/>
  <c r="BK509" i="2"/>
  <c r="J509" i="2"/>
  <c r="BF509" i="2"/>
  <c r="BI505" i="2"/>
  <c r="BH505" i="2"/>
  <c r="BG505" i="2"/>
  <c r="BE505" i="2"/>
  <c r="T505" i="2"/>
  <c r="R505" i="2"/>
  <c r="P505" i="2"/>
  <c r="BK505" i="2"/>
  <c r="J505" i="2"/>
  <c r="BF505" i="2" s="1"/>
  <c r="BI501" i="2"/>
  <c r="BH501" i="2"/>
  <c r="BG501" i="2"/>
  <c r="BE501" i="2"/>
  <c r="T501" i="2"/>
  <c r="R501" i="2"/>
  <c r="P501" i="2"/>
  <c r="BK501" i="2"/>
  <c r="J501" i="2"/>
  <c r="BF501" i="2"/>
  <c r="BI497" i="2"/>
  <c r="BH497" i="2"/>
  <c r="BG497" i="2"/>
  <c r="BE497" i="2"/>
  <c r="T497" i="2"/>
  <c r="R497" i="2"/>
  <c r="P497" i="2"/>
  <c r="BK497" i="2"/>
  <c r="J497" i="2"/>
  <c r="BF497" i="2" s="1"/>
  <c r="BI493" i="2"/>
  <c r="BH493" i="2"/>
  <c r="BG493" i="2"/>
  <c r="BE493" i="2"/>
  <c r="T493" i="2"/>
  <c r="R493" i="2"/>
  <c r="P493" i="2"/>
  <c r="BK493" i="2"/>
  <c r="J493" i="2"/>
  <c r="BF493" i="2"/>
  <c r="BI488" i="2"/>
  <c r="BH488" i="2"/>
  <c r="BG488" i="2"/>
  <c r="BE488" i="2"/>
  <c r="T488" i="2"/>
  <c r="T457" i="2" s="1"/>
  <c r="R488" i="2"/>
  <c r="P488" i="2"/>
  <c r="BK488" i="2"/>
  <c r="J488" i="2"/>
  <c r="BF488" i="2" s="1"/>
  <c r="BI483" i="2"/>
  <c r="BH483" i="2"/>
  <c r="BG483" i="2"/>
  <c r="BE483" i="2"/>
  <c r="T483" i="2"/>
  <c r="R483" i="2"/>
  <c r="P483" i="2"/>
  <c r="BK483" i="2"/>
  <c r="J483" i="2"/>
  <c r="BF483" i="2"/>
  <c r="BI479" i="2"/>
  <c r="BH479" i="2"/>
  <c r="BG479" i="2"/>
  <c r="BE479" i="2"/>
  <c r="T479" i="2"/>
  <c r="R479" i="2"/>
  <c r="P479" i="2"/>
  <c r="BK479" i="2"/>
  <c r="J479" i="2"/>
  <c r="BF479" i="2" s="1"/>
  <c r="BI475" i="2"/>
  <c r="BH475" i="2"/>
  <c r="BG475" i="2"/>
  <c r="BE475" i="2"/>
  <c r="T475" i="2"/>
  <c r="R475" i="2"/>
  <c r="P475" i="2"/>
  <c r="BK475" i="2"/>
  <c r="J475" i="2"/>
  <c r="BF475" i="2"/>
  <c r="BI471" i="2"/>
  <c r="BH471" i="2"/>
  <c r="BG471" i="2"/>
  <c r="BE471" i="2"/>
  <c r="T471" i="2"/>
  <c r="R471" i="2"/>
  <c r="P471" i="2"/>
  <c r="BK471" i="2"/>
  <c r="J471" i="2"/>
  <c r="BF471" i="2" s="1"/>
  <c r="BI466" i="2"/>
  <c r="BH466" i="2"/>
  <c r="BG466" i="2"/>
  <c r="BE466" i="2"/>
  <c r="T466" i="2"/>
  <c r="R466" i="2"/>
  <c r="P466" i="2"/>
  <c r="P457" i="2" s="1"/>
  <c r="BK466" i="2"/>
  <c r="J466" i="2"/>
  <c r="BF466" i="2"/>
  <c r="BI462" i="2"/>
  <c r="BH462" i="2"/>
  <c r="BG462" i="2"/>
  <c r="BE462" i="2"/>
  <c r="T462" i="2"/>
  <c r="R462" i="2"/>
  <c r="P462" i="2"/>
  <c r="BK462" i="2"/>
  <c r="J462" i="2"/>
  <c r="BF462" i="2" s="1"/>
  <c r="BI458" i="2"/>
  <c r="BH458" i="2"/>
  <c r="BG458" i="2"/>
  <c r="BE458" i="2"/>
  <c r="T458" i="2"/>
  <c r="R458" i="2"/>
  <c r="R457" i="2" s="1"/>
  <c r="P458" i="2"/>
  <c r="BK458" i="2"/>
  <c r="J458" i="2"/>
  <c r="BF458" i="2" s="1"/>
  <c r="BI453" i="2"/>
  <c r="BH453" i="2"/>
  <c r="BG453" i="2"/>
  <c r="BE453" i="2"/>
  <c r="T453" i="2"/>
  <c r="R453" i="2"/>
  <c r="P453" i="2"/>
  <c r="BK453" i="2"/>
  <c r="J453" i="2"/>
  <c r="BF453" i="2"/>
  <c r="BI446" i="2"/>
  <c r="BH446" i="2"/>
  <c r="BG446" i="2"/>
  <c r="BE446" i="2"/>
  <c r="T446" i="2"/>
  <c r="R446" i="2"/>
  <c r="P446" i="2"/>
  <c r="BK446" i="2"/>
  <c r="J446" i="2"/>
  <c r="BF446" i="2" s="1"/>
  <c r="BI439" i="2"/>
  <c r="BH439" i="2"/>
  <c r="BG439" i="2"/>
  <c r="BE439" i="2"/>
  <c r="T439" i="2"/>
  <c r="R439" i="2"/>
  <c r="P439" i="2"/>
  <c r="BK439" i="2"/>
  <c r="J439" i="2"/>
  <c r="BF439" i="2"/>
  <c r="BI428" i="2"/>
  <c r="BH428" i="2"/>
  <c r="BG428" i="2"/>
  <c r="BE428" i="2"/>
  <c r="T428" i="2"/>
  <c r="R428" i="2"/>
  <c r="P428" i="2"/>
  <c r="BK428" i="2"/>
  <c r="J428" i="2"/>
  <c r="BF428" i="2" s="1"/>
  <c r="BI417" i="2"/>
  <c r="BH417" i="2"/>
  <c r="BG417" i="2"/>
  <c r="BE417" i="2"/>
  <c r="T417" i="2"/>
  <c r="R417" i="2"/>
  <c r="P417" i="2"/>
  <c r="BK417" i="2"/>
  <c r="J417" i="2"/>
  <c r="BF417" i="2"/>
  <c r="BI411" i="2"/>
  <c r="BH411" i="2"/>
  <c r="BG411" i="2"/>
  <c r="BE411" i="2"/>
  <c r="T411" i="2"/>
  <c r="R411" i="2"/>
  <c r="P411" i="2"/>
  <c r="BK411" i="2"/>
  <c r="J411" i="2"/>
  <c r="BF411" i="2" s="1"/>
  <c r="BI406" i="2"/>
  <c r="BH406" i="2"/>
  <c r="BG406" i="2"/>
  <c r="BE406" i="2"/>
  <c r="T406" i="2"/>
  <c r="R406" i="2"/>
  <c r="P406" i="2"/>
  <c r="BK406" i="2"/>
  <c r="J406" i="2"/>
  <c r="BF406" i="2"/>
  <c r="BI402" i="2"/>
  <c r="BH402" i="2"/>
  <c r="BG402" i="2"/>
  <c r="BE402" i="2"/>
  <c r="T402" i="2"/>
  <c r="R402" i="2"/>
  <c r="P402" i="2"/>
  <c r="BK402" i="2"/>
  <c r="J402" i="2"/>
  <c r="BF402" i="2" s="1"/>
  <c r="BI392" i="2"/>
  <c r="BH392" i="2"/>
  <c r="BG392" i="2"/>
  <c r="BE392" i="2"/>
  <c r="T392" i="2"/>
  <c r="R392" i="2"/>
  <c r="P392" i="2"/>
  <c r="BK392" i="2"/>
  <c r="J392" i="2"/>
  <c r="BF392" i="2"/>
  <c r="BI387" i="2"/>
  <c r="BH387" i="2"/>
  <c r="BG387" i="2"/>
  <c r="BE387" i="2"/>
  <c r="T387" i="2"/>
  <c r="R387" i="2"/>
  <c r="P387" i="2"/>
  <c r="BK387" i="2"/>
  <c r="J387" i="2"/>
  <c r="BF387" i="2" s="1"/>
  <c r="BI379" i="2"/>
  <c r="BH379" i="2"/>
  <c r="BG379" i="2"/>
  <c r="BE379" i="2"/>
  <c r="T379" i="2"/>
  <c r="R379" i="2"/>
  <c r="P379" i="2"/>
  <c r="BK379" i="2"/>
  <c r="J379" i="2"/>
  <c r="BF379" i="2"/>
  <c r="BI375" i="2"/>
  <c r="BH375" i="2"/>
  <c r="BG375" i="2"/>
  <c r="BE375" i="2"/>
  <c r="T375" i="2"/>
  <c r="R375" i="2"/>
  <c r="P375" i="2"/>
  <c r="BK375" i="2"/>
  <c r="J375" i="2"/>
  <c r="BF375" i="2" s="1"/>
  <c r="BI371" i="2"/>
  <c r="BH371" i="2"/>
  <c r="BG371" i="2"/>
  <c r="BE371" i="2"/>
  <c r="T371" i="2"/>
  <c r="R371" i="2"/>
  <c r="P371" i="2"/>
  <c r="BK371" i="2"/>
  <c r="J371" i="2"/>
  <c r="BF371" i="2"/>
  <c r="BI367" i="2"/>
  <c r="BH367" i="2"/>
  <c r="BG367" i="2"/>
  <c r="BE367" i="2"/>
  <c r="T367" i="2"/>
  <c r="R367" i="2"/>
  <c r="P367" i="2"/>
  <c r="BK367" i="2"/>
  <c r="J367" i="2"/>
  <c r="BF367" i="2" s="1"/>
  <c r="BI363" i="2"/>
  <c r="BH363" i="2"/>
  <c r="BG363" i="2"/>
  <c r="BE363" i="2"/>
  <c r="T363" i="2"/>
  <c r="R363" i="2"/>
  <c r="P363" i="2"/>
  <c r="BK363" i="2"/>
  <c r="J363" i="2"/>
  <c r="BF363" i="2"/>
  <c r="BI319" i="2"/>
  <c r="BH319" i="2"/>
  <c r="BG319" i="2"/>
  <c r="BE319" i="2"/>
  <c r="T319" i="2"/>
  <c r="R319" i="2"/>
  <c r="P319" i="2"/>
  <c r="BK319" i="2"/>
  <c r="J319" i="2"/>
  <c r="BF319" i="2" s="1"/>
  <c r="BI285" i="2"/>
  <c r="BH285" i="2"/>
  <c r="BG285" i="2"/>
  <c r="BE285" i="2"/>
  <c r="T285" i="2"/>
  <c r="R285" i="2"/>
  <c r="P285" i="2"/>
  <c r="BK285" i="2"/>
  <c r="J285" i="2"/>
  <c r="BF285" i="2"/>
  <c r="BI277" i="2"/>
  <c r="BH277" i="2"/>
  <c r="BG277" i="2"/>
  <c r="BE277" i="2"/>
  <c r="T277" i="2"/>
  <c r="R277" i="2"/>
  <c r="P277" i="2"/>
  <c r="BK277" i="2"/>
  <c r="J277" i="2"/>
  <c r="BF277" i="2" s="1"/>
  <c r="BI272" i="2"/>
  <c r="BH272" i="2"/>
  <c r="BG272" i="2"/>
  <c r="BE272" i="2"/>
  <c r="T272" i="2"/>
  <c r="R272" i="2"/>
  <c r="P272" i="2"/>
  <c r="P237" i="2" s="1"/>
  <c r="BK272" i="2"/>
  <c r="J272" i="2"/>
  <c r="BF272" i="2"/>
  <c r="BI267" i="2"/>
  <c r="BH267" i="2"/>
  <c r="BG267" i="2"/>
  <c r="BE267" i="2"/>
  <c r="T267" i="2"/>
  <c r="R267" i="2"/>
  <c r="P267" i="2"/>
  <c r="BK267" i="2"/>
  <c r="J267" i="2"/>
  <c r="BF267" i="2" s="1"/>
  <c r="BI251" i="2"/>
  <c r="BH251" i="2"/>
  <c r="BG251" i="2"/>
  <c r="BE251" i="2"/>
  <c r="T251" i="2"/>
  <c r="R251" i="2"/>
  <c r="P251" i="2"/>
  <c r="BK251" i="2"/>
  <c r="J251" i="2"/>
  <c r="BF251" i="2"/>
  <c r="BI238" i="2"/>
  <c r="BH238" i="2"/>
  <c r="BG238" i="2"/>
  <c r="BE238" i="2"/>
  <c r="T238" i="2"/>
  <c r="R238" i="2"/>
  <c r="R237" i="2"/>
  <c r="R236" i="2" s="1"/>
  <c r="P238" i="2"/>
  <c r="BK238" i="2"/>
  <c r="BK237" i="2" s="1"/>
  <c r="J237" i="2" s="1"/>
  <c r="J104" i="2" s="1"/>
  <c r="J238" i="2"/>
  <c r="BF238" i="2"/>
  <c r="BI232" i="2"/>
  <c r="BH232" i="2"/>
  <c r="BG232" i="2"/>
  <c r="BE232" i="2"/>
  <c r="T232" i="2"/>
  <c r="R232" i="2"/>
  <c r="P232" i="2"/>
  <c r="BK232" i="2"/>
  <c r="J232" i="2"/>
  <c r="BF232" i="2"/>
  <c r="BI228" i="2"/>
  <c r="BH228" i="2"/>
  <c r="BG228" i="2"/>
  <c r="BE228" i="2"/>
  <c r="T228" i="2"/>
  <c r="R228" i="2"/>
  <c r="P228" i="2"/>
  <c r="BK228" i="2"/>
  <c r="J228" i="2"/>
  <c r="BF228" i="2" s="1"/>
  <c r="BI224" i="2"/>
  <c r="BH224" i="2"/>
  <c r="BG224" i="2"/>
  <c r="BE224" i="2"/>
  <c r="T224" i="2"/>
  <c r="R224" i="2"/>
  <c r="P224" i="2"/>
  <c r="BK224" i="2"/>
  <c r="J224" i="2"/>
  <c r="BF224" i="2"/>
  <c r="BI219" i="2"/>
  <c r="BH219" i="2"/>
  <c r="BG219" i="2"/>
  <c r="BE219" i="2"/>
  <c r="T219" i="2"/>
  <c r="T218" i="2" s="1"/>
  <c r="R219" i="2"/>
  <c r="R218" i="2"/>
  <c r="P219" i="2"/>
  <c r="P218" i="2" s="1"/>
  <c r="BK219" i="2"/>
  <c r="BK218" i="2"/>
  <c r="J218" i="2"/>
  <c r="J102" i="2" s="1"/>
  <c r="J219" i="2"/>
  <c r="BF219" i="2" s="1"/>
  <c r="BI214" i="2"/>
  <c r="BH214" i="2"/>
  <c r="BG214" i="2"/>
  <c r="BE214" i="2"/>
  <c r="T214" i="2"/>
  <c r="R214" i="2"/>
  <c r="P214" i="2"/>
  <c r="BK214" i="2"/>
  <c r="J214" i="2"/>
  <c r="BF214" i="2"/>
  <c r="BI210" i="2"/>
  <c r="BH210" i="2"/>
  <c r="BG210" i="2"/>
  <c r="BE210" i="2"/>
  <c r="T210" i="2"/>
  <c r="R210" i="2"/>
  <c r="P210" i="2"/>
  <c r="BK210" i="2"/>
  <c r="J210" i="2"/>
  <c r="BF210" i="2"/>
  <c r="BI205" i="2"/>
  <c r="BH205" i="2"/>
  <c r="BG205" i="2"/>
  <c r="BE205" i="2"/>
  <c r="T205" i="2"/>
  <c r="R205" i="2"/>
  <c r="P205" i="2"/>
  <c r="BK205" i="2"/>
  <c r="J205" i="2"/>
  <c r="BF205" i="2"/>
  <c r="BI201" i="2"/>
  <c r="BH201" i="2"/>
  <c r="BG201" i="2"/>
  <c r="BE201" i="2"/>
  <c r="T201" i="2"/>
  <c r="R201" i="2"/>
  <c r="P201" i="2"/>
  <c r="BK201" i="2"/>
  <c r="J201" i="2"/>
  <c r="BF201" i="2"/>
  <c r="BI196" i="2"/>
  <c r="BH196" i="2"/>
  <c r="BG196" i="2"/>
  <c r="BE196" i="2"/>
  <c r="T196" i="2"/>
  <c r="R196" i="2"/>
  <c r="R186" i="2" s="1"/>
  <c r="P196" i="2"/>
  <c r="BK196" i="2"/>
  <c r="J196" i="2"/>
  <c r="BF196" i="2"/>
  <c r="BI192" i="2"/>
  <c r="BH192" i="2"/>
  <c r="BG192" i="2"/>
  <c r="BE192" i="2"/>
  <c r="T192" i="2"/>
  <c r="R192" i="2"/>
  <c r="P192" i="2"/>
  <c r="BK192" i="2"/>
  <c r="BK186" i="2" s="1"/>
  <c r="J186" i="2" s="1"/>
  <c r="J101" i="2" s="1"/>
  <c r="J192" i="2"/>
  <c r="BF192" i="2"/>
  <c r="BI187" i="2"/>
  <c r="BH187" i="2"/>
  <c r="BG187" i="2"/>
  <c r="BE187" i="2"/>
  <c r="T187" i="2"/>
  <c r="T186" i="2"/>
  <c r="R187" i="2"/>
  <c r="P187" i="2"/>
  <c r="P186" i="2"/>
  <c r="BK187" i="2"/>
  <c r="J187" i="2"/>
  <c r="BF187" i="2" s="1"/>
  <c r="BI182" i="2"/>
  <c r="BH182" i="2"/>
  <c r="BG182" i="2"/>
  <c r="BE182" i="2"/>
  <c r="T182" i="2"/>
  <c r="R182" i="2"/>
  <c r="R173" i="2" s="1"/>
  <c r="P182" i="2"/>
  <c r="BK182" i="2"/>
  <c r="J182" i="2"/>
  <c r="BF182" i="2"/>
  <c r="BI178" i="2"/>
  <c r="BH178" i="2"/>
  <c r="BG178" i="2"/>
  <c r="BE178" i="2"/>
  <c r="T178" i="2"/>
  <c r="R178" i="2"/>
  <c r="P178" i="2"/>
  <c r="BK178" i="2"/>
  <c r="BK173" i="2" s="1"/>
  <c r="J173" i="2" s="1"/>
  <c r="J100" i="2" s="1"/>
  <c r="J178" i="2"/>
  <c r="BF178" i="2"/>
  <c r="BI174" i="2"/>
  <c r="BH174" i="2"/>
  <c r="BG174" i="2"/>
  <c r="BE174" i="2"/>
  <c r="T174" i="2"/>
  <c r="T173" i="2"/>
  <c r="R174" i="2"/>
  <c r="P174" i="2"/>
  <c r="P173" i="2"/>
  <c r="BK174" i="2"/>
  <c r="J174" i="2"/>
  <c r="BF174" i="2" s="1"/>
  <c r="BI169" i="2"/>
  <c r="BH169" i="2"/>
  <c r="BG169" i="2"/>
  <c r="BE169" i="2"/>
  <c r="T169" i="2"/>
  <c r="R169" i="2"/>
  <c r="P169" i="2"/>
  <c r="BK169" i="2"/>
  <c r="J169" i="2"/>
  <c r="BF169" i="2" s="1"/>
  <c r="BI165" i="2"/>
  <c r="BH165" i="2"/>
  <c r="BG165" i="2"/>
  <c r="BE165" i="2"/>
  <c r="T165" i="2"/>
  <c r="R165" i="2"/>
  <c r="P165" i="2"/>
  <c r="BK165" i="2"/>
  <c r="J165" i="2"/>
  <c r="BF165" i="2"/>
  <c r="BI161" i="2"/>
  <c r="BH161" i="2"/>
  <c r="BG161" i="2"/>
  <c r="BE161" i="2"/>
  <c r="T161" i="2"/>
  <c r="R161" i="2"/>
  <c r="P161" i="2"/>
  <c r="BK161" i="2"/>
  <c r="J161" i="2"/>
  <c r="BF161" i="2" s="1"/>
  <c r="BI155" i="2"/>
  <c r="BH155" i="2"/>
  <c r="BG155" i="2"/>
  <c r="BE155" i="2"/>
  <c r="T155" i="2"/>
  <c r="R155" i="2"/>
  <c r="P155" i="2"/>
  <c r="BK155" i="2"/>
  <c r="J155" i="2"/>
  <c r="BF155" i="2"/>
  <c r="BI151" i="2"/>
  <c r="BH151" i="2"/>
  <c r="BG151" i="2"/>
  <c r="BE151" i="2"/>
  <c r="T151" i="2"/>
  <c r="T150" i="2" s="1"/>
  <c r="R151" i="2"/>
  <c r="R150" i="2"/>
  <c r="P151" i="2"/>
  <c r="P150" i="2" s="1"/>
  <c r="BK151" i="2"/>
  <c r="BK150" i="2"/>
  <c r="J150" i="2" s="1"/>
  <c r="J99" i="2" s="1"/>
  <c r="J151" i="2"/>
  <c r="BF151" i="2"/>
  <c r="BI144" i="2"/>
  <c r="BH144" i="2"/>
  <c r="BG144" i="2"/>
  <c r="BE144" i="2"/>
  <c r="T144" i="2"/>
  <c r="R144" i="2"/>
  <c r="P144" i="2"/>
  <c r="BK144" i="2"/>
  <c r="J144" i="2"/>
  <c r="BF144" i="2" s="1"/>
  <c r="BI140" i="2"/>
  <c r="BH140" i="2"/>
  <c r="F36" i="2" s="1"/>
  <c r="BC95" i="1" s="1"/>
  <c r="BG140" i="2"/>
  <c r="BE140" i="2"/>
  <c r="T140" i="2"/>
  <c r="R140" i="2"/>
  <c r="P140" i="2"/>
  <c r="BK140" i="2"/>
  <c r="J140" i="2"/>
  <c r="BF140" i="2"/>
  <c r="BI136" i="2"/>
  <c r="BH136" i="2"/>
  <c r="BG136" i="2"/>
  <c r="BE136" i="2"/>
  <c r="T136" i="2"/>
  <c r="R136" i="2"/>
  <c r="P136" i="2"/>
  <c r="BK136" i="2"/>
  <c r="BK131" i="2" s="1"/>
  <c r="J136" i="2"/>
  <c r="BF136" i="2" s="1"/>
  <c r="BI132" i="2"/>
  <c r="F37" i="2"/>
  <c r="BD95" i="1" s="1"/>
  <c r="BH132" i="2"/>
  <c r="BG132" i="2"/>
  <c r="F35" i="2" s="1"/>
  <c r="BB95" i="1" s="1"/>
  <c r="BE132" i="2"/>
  <c r="J33" i="2" s="1"/>
  <c r="AV95" i="1" s="1"/>
  <c r="T132" i="2"/>
  <c r="T131" i="2" s="1"/>
  <c r="R132" i="2"/>
  <c r="R131" i="2" s="1"/>
  <c r="P132" i="2"/>
  <c r="P131" i="2" s="1"/>
  <c r="P130" i="2" s="1"/>
  <c r="BK132" i="2"/>
  <c r="J132" i="2"/>
  <c r="BF132" i="2" s="1"/>
  <c r="F123" i="2"/>
  <c r="E121" i="2"/>
  <c r="F89" i="2"/>
  <c r="E87" i="2"/>
  <c r="J24" i="2"/>
  <c r="E24" i="2"/>
  <c r="J126" i="2" s="1"/>
  <c r="J23" i="2"/>
  <c r="J21" i="2"/>
  <c r="E21" i="2"/>
  <c r="J91" i="2" s="1"/>
  <c r="J20" i="2"/>
  <c r="J18" i="2"/>
  <c r="E18" i="2"/>
  <c r="F126" i="2" s="1"/>
  <c r="J17" i="2"/>
  <c r="J15" i="2"/>
  <c r="E15" i="2"/>
  <c r="F125" i="2" s="1"/>
  <c r="J14" i="2"/>
  <c r="J12" i="2"/>
  <c r="J123" i="2" s="1"/>
  <c r="E7" i="2"/>
  <c r="E119" i="2" s="1"/>
  <c r="CK103" i="1"/>
  <c r="CJ103" i="1"/>
  <c r="CI103" i="1"/>
  <c r="CH103" i="1"/>
  <c r="CG103" i="1"/>
  <c r="CF103" i="1"/>
  <c r="BZ103" i="1"/>
  <c r="CE103" i="1"/>
  <c r="CK102" i="1"/>
  <c r="CJ102" i="1"/>
  <c r="CI102" i="1"/>
  <c r="CH102" i="1"/>
  <c r="CG102" i="1"/>
  <c r="CF102" i="1"/>
  <c r="BZ102" i="1"/>
  <c r="CE102" i="1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AS94" i="1"/>
  <c r="L90" i="1"/>
  <c r="AM90" i="1"/>
  <c r="AM89" i="1"/>
  <c r="L89" i="1"/>
  <c r="AM87" i="1"/>
  <c r="L87" i="1"/>
  <c r="L85" i="1"/>
  <c r="L84" i="1"/>
  <c r="F37" i="4" l="1"/>
  <c r="BD97" i="1" s="1"/>
  <c r="BD94" i="1" s="1"/>
  <c r="W36" i="1" s="1"/>
  <c r="F34" i="4"/>
  <c r="BA97" i="1" s="1"/>
  <c r="BK209" i="3"/>
  <c r="J92" i="2"/>
  <c r="J117" i="4"/>
  <c r="J125" i="2"/>
  <c r="F91" i="2"/>
  <c r="E115" i="3"/>
  <c r="E111" i="4"/>
  <c r="J89" i="2"/>
  <c r="J119" i="3"/>
  <c r="AT96" i="1"/>
  <c r="R130" i="2"/>
  <c r="R129" i="2" s="1"/>
  <c r="BK130" i="2"/>
  <c r="J131" i="2"/>
  <c r="J98" i="2" s="1"/>
  <c r="T126" i="3"/>
  <c r="T125" i="3" s="1"/>
  <c r="BK208" i="3"/>
  <c r="J208" i="3" s="1"/>
  <c r="J102" i="3" s="1"/>
  <c r="J209" i="3"/>
  <c r="J103" i="3" s="1"/>
  <c r="AT95" i="1"/>
  <c r="J201" i="4"/>
  <c r="J101" i="4" s="1"/>
  <c r="BK200" i="4"/>
  <c r="J200" i="4" s="1"/>
  <c r="J100" i="4" s="1"/>
  <c r="J34" i="2"/>
  <c r="AW95" i="1" s="1"/>
  <c r="F34" i="2"/>
  <c r="BA95" i="1" s="1"/>
  <c r="BA94" i="1" s="1"/>
  <c r="T130" i="2"/>
  <c r="P236" i="2"/>
  <c r="P129" i="2" s="1"/>
  <c r="AU95" i="1" s="1"/>
  <c r="R126" i="3"/>
  <c r="J618" i="2"/>
  <c r="J109" i="2" s="1"/>
  <c r="BK617" i="2"/>
  <c r="J617" i="2" s="1"/>
  <c r="J108" i="2" s="1"/>
  <c r="F34" i="3"/>
  <c r="BA96" i="1" s="1"/>
  <c r="R209" i="3"/>
  <c r="R208" i="3" s="1"/>
  <c r="E85" i="2"/>
  <c r="F92" i="2"/>
  <c r="T237" i="2"/>
  <c r="T236" i="2" s="1"/>
  <c r="BK126" i="3"/>
  <c r="J115" i="4"/>
  <c r="J89" i="4"/>
  <c r="J34" i="4"/>
  <c r="AW97" i="1" s="1"/>
  <c r="AT97" i="1" s="1"/>
  <c r="BK122" i="4"/>
  <c r="F33" i="4"/>
  <c r="AZ97" i="1" s="1"/>
  <c r="J122" i="3"/>
  <c r="J92" i="3"/>
  <c r="F117" i="4"/>
  <c r="F91" i="4"/>
  <c r="F33" i="2"/>
  <c r="AZ95" i="1" s="1"/>
  <c r="BK457" i="2"/>
  <c r="J457" i="2" s="1"/>
  <c r="J105" i="2" s="1"/>
  <c r="P126" i="3"/>
  <c r="P125" i="3" s="1"/>
  <c r="AU96" i="1" s="1"/>
  <c r="R123" i="4"/>
  <c r="R122" i="4" s="1"/>
  <c r="R121" i="4" s="1"/>
  <c r="F36" i="4"/>
  <c r="BC97" i="1" s="1"/>
  <c r="BC94" i="1" s="1"/>
  <c r="BK545" i="2"/>
  <c r="J545" i="2" s="1"/>
  <c r="J106" i="2" s="1"/>
  <c r="F121" i="3"/>
  <c r="F33" i="3"/>
  <c r="AZ96" i="1" s="1"/>
  <c r="BK229" i="3"/>
  <c r="J229" i="3" s="1"/>
  <c r="J104" i="3" s="1"/>
  <c r="F118" i="4"/>
  <c r="P123" i="4"/>
  <c r="P122" i="4" s="1"/>
  <c r="P121" i="4" s="1"/>
  <c r="AU97" i="1" s="1"/>
  <c r="T123" i="4"/>
  <c r="T122" i="4" s="1"/>
  <c r="T121" i="4" s="1"/>
  <c r="F35" i="4"/>
  <c r="BB97" i="1" s="1"/>
  <c r="BB94" i="1" s="1"/>
  <c r="AU94" i="1" l="1"/>
  <c r="W33" i="1"/>
  <c r="AW94" i="1"/>
  <c r="AK33" i="1" s="1"/>
  <c r="W35" i="1"/>
  <c r="AY94" i="1"/>
  <c r="AX94" i="1"/>
  <c r="W34" i="1"/>
  <c r="AZ94" i="1"/>
  <c r="BK236" i="2"/>
  <c r="J236" i="2" s="1"/>
  <c r="J103" i="2" s="1"/>
  <c r="J130" i="2"/>
  <c r="J97" i="2" s="1"/>
  <c r="J122" i="4"/>
  <c r="J97" i="4" s="1"/>
  <c r="BK121" i="4"/>
  <c r="J121" i="4" s="1"/>
  <c r="BK125" i="3"/>
  <c r="J125" i="3" s="1"/>
  <c r="J126" i="3"/>
  <c r="J97" i="3" s="1"/>
  <c r="R125" i="3"/>
  <c r="T129" i="2"/>
  <c r="J30" i="4" l="1"/>
  <c r="J96" i="4"/>
  <c r="AV94" i="1"/>
  <c r="J30" i="3"/>
  <c r="J96" i="3"/>
  <c r="BK129" i="2"/>
  <c r="J129" i="2" s="1"/>
  <c r="AT94" i="1" l="1"/>
  <c r="J96" i="2"/>
  <c r="J30" i="2"/>
  <c r="AG96" i="1"/>
  <c r="AN96" i="1" s="1"/>
  <c r="J39" i="3"/>
  <c r="AG97" i="1"/>
  <c r="AN97" i="1" s="1"/>
  <c r="J39" i="4"/>
  <c r="AG95" i="1" l="1"/>
  <c r="J39" i="2"/>
  <c r="AN95" i="1" l="1"/>
  <c r="AG94" i="1"/>
  <c r="AK26" i="1" l="1"/>
  <c r="AG100" i="1"/>
  <c r="AG102" i="1"/>
  <c r="AN94" i="1"/>
  <c r="AG103" i="1"/>
  <c r="AG101" i="1"/>
  <c r="CD101" i="1" l="1"/>
  <c r="AV101" i="1"/>
  <c r="BY101" i="1" s="1"/>
  <c r="AG99" i="1"/>
  <c r="CD100" i="1"/>
  <c r="AV100" i="1"/>
  <c r="BY100" i="1" s="1"/>
  <c r="AV102" i="1"/>
  <c r="BY102" i="1" s="1"/>
  <c r="CD102" i="1"/>
  <c r="CD103" i="1"/>
  <c r="AV103" i="1"/>
  <c r="BY103" i="1" s="1"/>
  <c r="AN102" i="1" l="1"/>
  <c r="AN101" i="1"/>
  <c r="AK27" i="1"/>
  <c r="AK29" i="1" s="1"/>
  <c r="AG105" i="1"/>
  <c r="AN103" i="1"/>
  <c r="AN100" i="1"/>
  <c r="AK32" i="1"/>
  <c r="W32" i="1"/>
  <c r="AN99" i="1" l="1"/>
  <c r="AN105" i="1" s="1"/>
  <c r="AK38" i="1"/>
</calcChain>
</file>

<file path=xl/sharedStrings.xml><?xml version="1.0" encoding="utf-8"?>
<sst xmlns="http://schemas.openxmlformats.org/spreadsheetml/2006/main" count="6618" uniqueCount="667">
  <si>
    <t>Export Komplet</t>
  </si>
  <si>
    <t/>
  </si>
  <si>
    <t>2.0</t>
  </si>
  <si>
    <t>False</t>
  </si>
  <si>
    <t>{c99d10a2-a6d1-4b72-9e1a-dbcbeb0d9212}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</si>
  <si>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</si>
  <si>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</si>
  <si>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</si>
  <si>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</si>
  <si>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</si>
  <si>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</si>
  <si>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</si>
  <si>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</si>
  <si>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032020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</si>
  <si>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</si>
  <si>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</si>
  <si>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</si>
  <si>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</si>
  <si>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</si>
  <si>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</si>
  <si>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</si>
  <si>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</si>
  <si>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</si>
  <si>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</si>
  <si>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</si>
  <si>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</si>
  <si>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</si>
  <si>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</si>
  <si>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</si>
  <si>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</si>
  <si>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</si>
  <si>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</si>
  <si>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</si>
  <si>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</si>
  <si>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</si>
  <si>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</si>
  <si>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</si>
  <si>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</si>
  <si>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</si>
  <si>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</si>
  <si>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</si>
  <si>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</si>
  <si>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</si>
  <si>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</si>
  <si>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</si>
  <si>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</si>
  <si>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</si>
  <si>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</si>
  <si>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</si>
  <si>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</si>
  <si>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</si>
  <si>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</si>
  <si>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</si>
  <si>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</si>
  <si>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</si>
  <si>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</si>
  <si>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</si>
  <si>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</si>
  <si>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</si>
  <si>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</si>
  <si>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</si>
  <si>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</si>
  <si>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</si>
  <si>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</si>
  <si>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</si>
  <si>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</si>
  <si>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</si>
  <si>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</si>
  <si>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</si>
  <si>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</si>
  <si>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</si>
  <si>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</si>
  <si>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</si>
  <si>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</si>
  <si>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</si>
  <si>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</si>
  <si>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0320201</t>
  </si>
  <si>
    <t>STA</t>
  </si>
  <si>
    <t>1</t>
  </si>
  <si>
    <t>{8688420c-b35c-45cd-98c2-a081d758eb17}</t>
  </si>
  <si>
    <t>0320202</t>
  </si>
  <si>
    <t>{b524b8c7-7ade-4d9a-b4f1-6534f82a0723}</t>
  </si>
  <si>
    <t>0320203</t>
  </si>
  <si>
    <t xml:space="preserve">Lavičkové sedenie </t>
  </si>
  <si>
    <t>{ecbe3374-1709-415c-a8dc-0789e66a77bf}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</si>
  <si>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</si>
  <si>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</si>
  <si>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</si>
  <si>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</si>
  <si>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</si>
  <si>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</si>
  <si>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</si>
  <si>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</si>
  <si>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</si>
  <si>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</si>
  <si>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</si>
  <si>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 xml:space="preserve">Vlková 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</si>
  <si>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</si>
  <si>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</si>
  <si>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</si>
  <si>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</si>
  <si>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</si>
  <si>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</si>
  <si>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1 - Zemné práce   </t>
  </si>
  <si>
    <t xml:space="preserve">    2 - Zakladanie   </t>
  </si>
  <si>
    <t xml:space="preserve">    3 - Zvislé a kompletné konštrukcie   </t>
  </si>
  <si>
    <t xml:space="preserve">    5 - Komunikácie   </t>
  </si>
  <si>
    <t xml:space="preserve">    9 - Ostatné konštrukcie a práce-búranie   </t>
  </si>
  <si>
    <t xml:space="preserve">PSV - Práce a dodávky PSV   </t>
  </si>
  <si>
    <t xml:space="preserve">    762 - Konštrukcie tesárske   </t>
  </si>
  <si>
    <t xml:space="preserve">    764 - Konštrukcie klampiarske   </t>
  </si>
  <si>
    <t xml:space="preserve">    765 - Konštrukcie - krytiny tvrdé   </t>
  </si>
  <si>
    <t xml:space="preserve">    783 - Dokončovacie práce - nátery   </t>
  </si>
  <si>
    <t xml:space="preserve">VRN - Vedľajšie rozpočtové náklady   </t>
  </si>
  <si>
    <t xml:space="preserve">    VRN07 - Dopravné náklady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</si>
  <si>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</si>
  <si>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</si>
  <si>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</si>
  <si>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</si>
  <si>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</si>
  <si>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</si>
  <si>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</si>
  <si>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</si>
  <si>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</si>
  <si>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</si>
  <si>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</si>
  <si>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</si>
  <si>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</si>
  <si>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</si>
  <si>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</si>
  <si>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 xml:space="preserve">Zemné práce   </t>
  </si>
  <si>
    <t>K</t>
  </si>
  <si>
    <t>121101001</t>
  </si>
  <si>
    <t>Odstránenie ornice ručne s vodorov. premiest., na hromady do 50 m hr. do 150 mm</t>
  </si>
  <si>
    <t>m3</t>
  </si>
  <si>
    <t>4</t>
  </si>
  <si>
    <t>2</t>
  </si>
  <si>
    <t>PP</t>
  </si>
  <si>
    <t>VV</t>
  </si>
  <si>
    <t xml:space="preserve">1,1   </t>
  </si>
  <si>
    <t>Súčet</t>
  </si>
  <si>
    <t>121101111-1</t>
  </si>
  <si>
    <t>Odstránenie ornice s vodor. premiestn. na hromady, so zložením na vzdialenosť do 100 m a do 100m3</t>
  </si>
  <si>
    <t xml:space="preserve">7,5*11,5*0,25   </t>
  </si>
  <si>
    <t>3</t>
  </si>
  <si>
    <t>133211101</t>
  </si>
  <si>
    <t>Hĺbenie šachiet v  hornine tr. 3 súdržných - ručným náradím plocha výkopu do 4 m2</t>
  </si>
  <si>
    <t>6</t>
  </si>
  <si>
    <t xml:space="preserve">0,65*0,65*1*10   </t>
  </si>
  <si>
    <t>181301101-1</t>
  </si>
  <si>
    <t>Rozprestretie ornice, výkopovej zeminy v  rovine, plocha do 500 m2, hr.do 100 mm</t>
  </si>
  <si>
    <t>m2</t>
  </si>
  <si>
    <t>8</t>
  </si>
  <si>
    <t xml:space="preserve">(7,5*11,5*0,25)/0,1   </t>
  </si>
  <si>
    <t xml:space="preserve">1,1/0,1   </t>
  </si>
  <si>
    <t xml:space="preserve">(0,65*0,65*1*10)/0,1   </t>
  </si>
  <si>
    <t xml:space="preserve">Zakladanie   </t>
  </si>
  <si>
    <t>5</t>
  </si>
  <si>
    <t>215901101-1</t>
  </si>
  <si>
    <t>Zhutnenie podložia z rastlej horniny 1 až 4 pod násypy, z hornina súdržných do 92 % PS a nesúdržných</t>
  </si>
  <si>
    <t>10</t>
  </si>
  <si>
    <t xml:space="preserve">(7,5*11,5)-(0,65*0,65*10)-3,15   </t>
  </si>
  <si>
    <t>M</t>
  </si>
  <si>
    <t>5893259850</t>
  </si>
  <si>
    <t>Betón STN EN 206-1-C 16/20-XC1 (SK)-Cl 0,4-Dmax 16 - S2 z cementu portlandského</t>
  </si>
  <si>
    <t>12</t>
  </si>
  <si>
    <t xml:space="preserve">0,65*0,65*0,77*10   </t>
  </si>
  <si>
    <t xml:space="preserve">0,2   </t>
  </si>
  <si>
    <t xml:space="preserve">0,19*0,19*0,25*16   </t>
  </si>
  <si>
    <t>7</t>
  </si>
  <si>
    <t>275313821-1</t>
  </si>
  <si>
    <t>Betónovanie základových pätiek, betón prostý</t>
  </si>
  <si>
    <t>14</t>
  </si>
  <si>
    <t>1328529200</t>
  </si>
  <si>
    <t>Tyč oceľová rebierková pre výstuž do betónu D 10 mm ozn.10 505</t>
  </si>
  <si>
    <t>t</t>
  </si>
  <si>
    <t>16</t>
  </si>
  <si>
    <t xml:space="preserve">(4*10*0,61)/1000   </t>
  </si>
  <si>
    <t>9</t>
  </si>
  <si>
    <t>275361831-1</t>
  </si>
  <si>
    <t>Zhotovenie výstuže základových pätiek z betonárskej ocele</t>
  </si>
  <si>
    <t>18</t>
  </si>
  <si>
    <t xml:space="preserve">Zvislé a kompletné konštrukcie   </t>
  </si>
  <si>
    <t>5959411520-1</t>
  </si>
  <si>
    <t>Debniaca tvárnica pilierová DTP25, dĺ.25xv.25cm, š. 25 cm</t>
  </si>
  <si>
    <t>ks</t>
  </si>
  <si>
    <t xml:space="preserve">10*2   </t>
  </si>
  <si>
    <t>11</t>
  </si>
  <si>
    <t>330311724-1</t>
  </si>
  <si>
    <t>Zhotovenie stĺpov a pilierov hranatých z betónu prostého</t>
  </si>
  <si>
    <t>22</t>
  </si>
  <si>
    <t xml:space="preserve">0,19*0,19*0,25*20   </t>
  </si>
  <si>
    <t>334221411</t>
  </si>
  <si>
    <t>Murovanie nadzákl. muriva pilierov štvorhranných s vyškárovaním, z kvádrov, objemu jednotlivo do 0,2 m3</t>
  </si>
  <si>
    <t>24</t>
  </si>
  <si>
    <t xml:space="preserve">0,25*0,25*0,25*20   </t>
  </si>
  <si>
    <t xml:space="preserve">Komunikácie   </t>
  </si>
  <si>
    <t>13</t>
  </si>
  <si>
    <t>5833711000-1</t>
  </si>
  <si>
    <t>Štrkopiesok 0- 8</t>
  </si>
  <si>
    <t>26</t>
  </si>
  <si>
    <t xml:space="preserve">73,85*0,1*1,614   </t>
  </si>
  <si>
    <t>564531111-1</t>
  </si>
  <si>
    <t>Zhotovenie podsypu alebo podkladu zo sypaniny, po zhutnení hr. 100 mm</t>
  </si>
  <si>
    <t>28</t>
  </si>
  <si>
    <t xml:space="preserve">73,85   </t>
  </si>
  <si>
    <t>15</t>
  </si>
  <si>
    <t>5834355200-1</t>
  </si>
  <si>
    <t>Kamenivo drvené hrubé 16-32</t>
  </si>
  <si>
    <t>30</t>
  </si>
  <si>
    <t xml:space="preserve">73,85*0,19*1,598   </t>
  </si>
  <si>
    <t xml:space="preserve">0,3   </t>
  </si>
  <si>
    <t>564551115</t>
  </si>
  <si>
    <t>Zhotovenie podsypu alebo podkladu zo sypaniny, po zhutnení hr. 190 mm</t>
  </si>
  <si>
    <t>32</t>
  </si>
  <si>
    <t>17</t>
  </si>
  <si>
    <t>5921952830-1</t>
  </si>
  <si>
    <t>Betónová dlažba 20x10x6 cm</t>
  </si>
  <si>
    <t>34</t>
  </si>
  <si>
    <t xml:space="preserve">2,5   </t>
  </si>
  <si>
    <t>596911112-1</t>
  </si>
  <si>
    <t>Kladenie zámkovej dlažby  hr. 6 cm pre peších nad 20 m2</t>
  </si>
  <si>
    <t>36</t>
  </si>
  <si>
    <t>19</t>
  </si>
  <si>
    <t>5833113600-1</t>
  </si>
  <si>
    <t>Kamenivo ťažené drobné 0-2</t>
  </si>
  <si>
    <t>38</t>
  </si>
  <si>
    <t xml:space="preserve">1,34   </t>
  </si>
  <si>
    <t xml:space="preserve">Ostatné konštrukcie a práce-búranie   </t>
  </si>
  <si>
    <t>5921954660-1</t>
  </si>
  <si>
    <t>Premac obrubník parkový 100x25x5 cm</t>
  </si>
  <si>
    <t>40</t>
  </si>
  <si>
    <t xml:space="preserve">36,4   </t>
  </si>
  <si>
    <t xml:space="preserve">1,6   </t>
  </si>
  <si>
    <t>21</t>
  </si>
  <si>
    <t>916561112-1</t>
  </si>
  <si>
    <t>Osadenie záhonového alebo parkového obrubníka betón., do lôžka z bet. pros. tr. C 16/20 s bočnou oporou</t>
  </si>
  <si>
    <t>m</t>
  </si>
  <si>
    <t>42</t>
  </si>
  <si>
    <t>R1</t>
  </si>
  <si>
    <t>Oceľová U pätka160x160mm</t>
  </si>
  <si>
    <t>44</t>
  </si>
  <si>
    <t xml:space="preserve">10   </t>
  </si>
  <si>
    <t>23</t>
  </si>
  <si>
    <t>R2</t>
  </si>
  <si>
    <t>Oceľová L pätka 80x80mm</t>
  </si>
  <si>
    <t>46</t>
  </si>
  <si>
    <t xml:space="preserve">5   </t>
  </si>
  <si>
    <t>PSV</t>
  </si>
  <si>
    <t xml:space="preserve">Práce a dodávky PSV   </t>
  </si>
  <si>
    <t>762</t>
  </si>
  <si>
    <t xml:space="preserve">Konštrukcie tesárske   </t>
  </si>
  <si>
    <t>6051525600-1</t>
  </si>
  <si>
    <t>Hranol mäkké rezivo - omietané smrek akosť I L=400-650cmxhr.160mmxB=160-220mm (160xB=160-240)</t>
  </si>
  <si>
    <t>48</t>
  </si>
  <si>
    <t xml:space="preserve">0,16*0,16*2,45*2   </t>
  </si>
  <si>
    <t xml:space="preserve">0,16*0,16*2,4*4   </t>
  </si>
  <si>
    <t xml:space="preserve">0,16*0,16*2,61*4   </t>
  </si>
  <si>
    <t xml:space="preserve">0,08   </t>
  </si>
  <si>
    <t xml:space="preserve">0,16*0,16*0,99*8   </t>
  </si>
  <si>
    <t xml:space="preserve">0,16*0,16*1,22*12   </t>
  </si>
  <si>
    <t xml:space="preserve">0,06   </t>
  </si>
  <si>
    <t xml:space="preserve">0,16*0,24*7*2   </t>
  </si>
  <si>
    <t xml:space="preserve">0,16*0,24*12,2*2   </t>
  </si>
  <si>
    <t xml:space="preserve">0,142   </t>
  </si>
  <si>
    <t>25</t>
  </si>
  <si>
    <t>6051277000</t>
  </si>
  <si>
    <t>Dosky a fošne mäkké rezivo - omietané smrek akosť I hr.60-100mmxB=125-190mm</t>
  </si>
  <si>
    <t>50</t>
  </si>
  <si>
    <t xml:space="preserve">0,1*0,16*4,92*32   </t>
  </si>
  <si>
    <t xml:space="preserve">0,240   </t>
  </si>
  <si>
    <t xml:space="preserve">0,08*0,16*5,38*4   </t>
  </si>
  <si>
    <t xml:space="preserve">0,03   </t>
  </si>
  <si>
    <t xml:space="preserve">0,08*0,14*3,24*2   </t>
  </si>
  <si>
    <t xml:space="preserve">0,08*0,14*3,88   </t>
  </si>
  <si>
    <t xml:space="preserve">0,08*0,14*1,55*4   </t>
  </si>
  <si>
    <t xml:space="preserve">0,08*0,14*1,87*2   </t>
  </si>
  <si>
    <t xml:space="preserve">0,08*0,14*1,205*3   </t>
  </si>
  <si>
    <t xml:space="preserve">0,030   </t>
  </si>
  <si>
    <t xml:space="preserve">0,06*0,1*3,26*2   </t>
  </si>
  <si>
    <t xml:space="preserve">0,06*0,1*3,25*2   </t>
  </si>
  <si>
    <t xml:space="preserve">0,008   </t>
  </si>
  <si>
    <t>6051254600</t>
  </si>
  <si>
    <t>Dosky a fošne mäkké rezivo - omietané smrek akosť I hr.24-32mmxB= 60-160mm</t>
  </si>
  <si>
    <t>52</t>
  </si>
  <si>
    <t xml:space="preserve">0,03*0,06*0,755*54   </t>
  </si>
  <si>
    <t>27</t>
  </si>
  <si>
    <t>6051260600</t>
  </si>
  <si>
    <t>Dosky a fošne mäkké rezivo - omietané smrek akosť I hr.38-50mmxB=100-160mm</t>
  </si>
  <si>
    <t>54</t>
  </si>
  <si>
    <t xml:space="preserve">0,05*0,16*3,82*22   </t>
  </si>
  <si>
    <t xml:space="preserve">0,067   </t>
  </si>
  <si>
    <t>6119201020</t>
  </si>
  <si>
    <t>Drevený obklad smrek A/B, tatranský profil, interiér / exteriér, 19x121 mm, dl. 4-5 m</t>
  </si>
  <si>
    <t>56</t>
  </si>
  <si>
    <t xml:space="preserve">11*4   </t>
  </si>
  <si>
    <t xml:space="preserve">4,75*12,2*2   </t>
  </si>
  <si>
    <t xml:space="preserve">0,19*12,2*2   </t>
  </si>
  <si>
    <t xml:space="preserve">10,66*2   </t>
  </si>
  <si>
    <t xml:space="preserve">7   </t>
  </si>
  <si>
    <t>29</t>
  </si>
  <si>
    <t>762081060</t>
  </si>
  <si>
    <t>Zvláštne výkony na stavenisku, viacstranné hobľovanie reziva</t>
  </si>
  <si>
    <t>58</t>
  </si>
  <si>
    <t xml:space="preserve">0,16*2,45*4*2   </t>
  </si>
  <si>
    <t xml:space="preserve">0,16*2,4*4*4   </t>
  </si>
  <si>
    <t xml:space="preserve">0,16*2,61*4*4   </t>
  </si>
  <si>
    <t xml:space="preserve">0,16*0,99*4*8   </t>
  </si>
  <si>
    <t xml:space="preserve">0,16*1,22*4*12   </t>
  </si>
  <si>
    <t xml:space="preserve">0,16*7*2*2   </t>
  </si>
  <si>
    <t xml:space="preserve">0,24*7*2*2   </t>
  </si>
  <si>
    <t xml:space="preserve">0,16*12,2*2*2   </t>
  </si>
  <si>
    <t xml:space="preserve">0,24*12,2*2*2   </t>
  </si>
  <si>
    <t xml:space="preserve">0,1*4,92*2*32   </t>
  </si>
  <si>
    <t xml:space="preserve">0,16*4,92*2*32   </t>
  </si>
  <si>
    <t xml:space="preserve">0,08*5,38*2*4   </t>
  </si>
  <si>
    <t xml:space="preserve">0,16*5,38*2*4   </t>
  </si>
  <si>
    <t xml:space="preserve">0,08*3,24*2*2   </t>
  </si>
  <si>
    <t xml:space="preserve">0,14*3,24*2*2   </t>
  </si>
  <si>
    <t xml:space="preserve">0,08*3,88*2   </t>
  </si>
  <si>
    <t xml:space="preserve">0,14*3,88*2   </t>
  </si>
  <si>
    <t xml:space="preserve">0,08*1,55*2*4   </t>
  </si>
  <si>
    <t xml:space="preserve">0,14*1,55*2*4   </t>
  </si>
  <si>
    <t xml:space="preserve">0,08*1,87*2*2   </t>
  </si>
  <si>
    <t xml:space="preserve">0,14*1,87*2*2   </t>
  </si>
  <si>
    <t xml:space="preserve">0,08*1,205*2*3   </t>
  </si>
  <si>
    <t xml:space="preserve">0,14*1,205*2*3   </t>
  </si>
  <si>
    <t xml:space="preserve">0,06*3,26*2*2   </t>
  </si>
  <si>
    <t xml:space="preserve">0,1*3,26*2*2   </t>
  </si>
  <si>
    <t xml:space="preserve">0,06*3,25*2*2   </t>
  </si>
  <si>
    <t xml:space="preserve">0,1*3,25*2*2   </t>
  </si>
  <si>
    <t xml:space="preserve">0,03*0,755*2*54   </t>
  </si>
  <si>
    <t xml:space="preserve">0,06*0,755*2*54   </t>
  </si>
  <si>
    <t xml:space="preserve">0,05*3,82*2*22   </t>
  </si>
  <si>
    <t xml:space="preserve">0,16*3,82*2*22   </t>
  </si>
  <si>
    <t>762081061</t>
  </si>
  <si>
    <t>Zvláštne výkony na stavenisku, viacstranné brúsenie reziva</t>
  </si>
  <si>
    <t>60</t>
  </si>
  <si>
    <t xml:space="preserve">0,512   </t>
  </si>
  <si>
    <t xml:space="preserve">1,024   </t>
  </si>
  <si>
    <t xml:space="preserve">0,1024   </t>
  </si>
  <si>
    <t xml:space="preserve">0,154   </t>
  </si>
  <si>
    <t xml:space="preserve">0,0512   </t>
  </si>
  <si>
    <t xml:space="preserve">0,269   </t>
  </si>
  <si>
    <t xml:space="preserve">0,048   </t>
  </si>
  <si>
    <t xml:space="preserve">0,194   </t>
  </si>
  <si>
    <t xml:space="preserve">0,352   </t>
  </si>
  <si>
    <t>31</t>
  </si>
  <si>
    <t>762083130</t>
  </si>
  <si>
    <t>Zvláštne výkony na stavenisku, profilovania záhlavia trámov nad 160 cm2 do 320 cm2</t>
  </si>
  <si>
    <t>62</t>
  </si>
  <si>
    <t xml:space="preserve">4   </t>
  </si>
  <si>
    <t>3141280600</t>
  </si>
  <si>
    <t>Klinec stavebný 3,1/40 mm</t>
  </si>
  <si>
    <t>kg</t>
  </si>
  <si>
    <t>64</t>
  </si>
  <si>
    <t>33</t>
  </si>
  <si>
    <t>3141281800</t>
  </si>
  <si>
    <t>Klinec stavebný 3,1/70 mm</t>
  </si>
  <si>
    <t>66</t>
  </si>
  <si>
    <t xml:space="preserve">3   </t>
  </si>
  <si>
    <t>3141292800</t>
  </si>
  <si>
    <t>Klinec stavebný 5,6/160 mm</t>
  </si>
  <si>
    <t>68</t>
  </si>
  <si>
    <t>35</t>
  </si>
  <si>
    <t>762712130</t>
  </si>
  <si>
    <t>Montáž priestorových viazaných konštrukcií z reziva hraneného prierezovej plochy 224-288 cm2</t>
  </si>
  <si>
    <t>70</t>
  </si>
  <si>
    <t xml:space="preserve">2,45*2   </t>
  </si>
  <si>
    <t xml:space="preserve">2,4*4   </t>
  </si>
  <si>
    <t xml:space="preserve">2,61*4   </t>
  </si>
  <si>
    <t xml:space="preserve">0,99*8   </t>
  </si>
  <si>
    <t xml:space="preserve">1,22*12   </t>
  </si>
  <si>
    <t>762712140</t>
  </si>
  <si>
    <t>Montáž priestorových viazaných konštrukcií z reziva hraneného prierezovej plochy 280-450 cm2</t>
  </si>
  <si>
    <t>72</t>
  </si>
  <si>
    <t xml:space="preserve">12,2*2   </t>
  </si>
  <si>
    <t xml:space="preserve">7*2   </t>
  </si>
  <si>
    <t>37</t>
  </si>
  <si>
    <t>762795000</t>
  </si>
  <si>
    <t>Spojovacie prostriedky pre priestorové viazané konštrukcie - klince, svorky, fixačné dosky</t>
  </si>
  <si>
    <t>74</t>
  </si>
  <si>
    <t>762332110</t>
  </si>
  <si>
    <t>Montáž viazaných konštrukcií krovov striech z reziva priemernej plochy do 120 cm2</t>
  </si>
  <si>
    <t>76</t>
  </si>
  <si>
    <t xml:space="preserve">3,82*22   </t>
  </si>
  <si>
    <t>39</t>
  </si>
  <si>
    <t>762332120</t>
  </si>
  <si>
    <t>Montáž viazaných konštrukcií krovov striech z reziva priemernej plochy 120-224 cm2</t>
  </si>
  <si>
    <t>78</t>
  </si>
  <si>
    <t xml:space="preserve">4,92*32   </t>
  </si>
  <si>
    <t xml:space="preserve">5,38*4   </t>
  </si>
  <si>
    <t>762395000</t>
  </si>
  <si>
    <t>Spojovacie prostriedky  pre viazané konštrukcie krovov, debnenie a laťovanie, nadstrešné konštr., spádové kliny - svorky, dosky, klince, pásová oceľ, vruty</t>
  </si>
  <si>
    <t>80</t>
  </si>
  <si>
    <t>41</t>
  </si>
  <si>
    <t>762112110</t>
  </si>
  <si>
    <t>Montáž konštr.stien a priečok na hladko z hraneného a polohran.reziva prierez.plochy do 120 cm2</t>
  </si>
  <si>
    <t>82</t>
  </si>
  <si>
    <t xml:space="preserve">3,24*2   </t>
  </si>
  <si>
    <t xml:space="preserve">3,88   </t>
  </si>
  <si>
    <t xml:space="preserve">1,55*4   </t>
  </si>
  <si>
    <t xml:space="preserve">1,87*2   </t>
  </si>
  <si>
    <t xml:space="preserve">1,205*3   </t>
  </si>
  <si>
    <t xml:space="preserve">3,26*2   </t>
  </si>
  <si>
    <t xml:space="preserve">3,25*2   </t>
  </si>
  <si>
    <t xml:space="preserve">0,755*54   </t>
  </si>
  <si>
    <t>762195000</t>
  </si>
  <si>
    <t>Spojovacie prostriedky pre steny a priečky na hladko alebo tesársky viazané, debnenie stien, pivničné prepážky - klince, svorníky,fixačné dosky</t>
  </si>
  <si>
    <t>84</t>
  </si>
  <si>
    <t>43</t>
  </si>
  <si>
    <t>762341032-1</t>
  </si>
  <si>
    <t>Montáž debnenia z tatranského profilu pre všetky druhy striech, stien</t>
  </si>
  <si>
    <t>86</t>
  </si>
  <si>
    <t xml:space="preserve">2,93*11   </t>
  </si>
  <si>
    <t>762495000</t>
  </si>
  <si>
    <t>Spojovacie prostriedky pre olištovanie škár, obloženie stropov, strešných podhľadov a stien - klince, závrtky</t>
  </si>
  <si>
    <t>88</t>
  </si>
  <si>
    <t>45</t>
  </si>
  <si>
    <t>998762102-1</t>
  </si>
  <si>
    <t>Presun hmôt pre konštrukcie tesárske v objektoch výšky do 12 m</t>
  </si>
  <si>
    <t>90</t>
  </si>
  <si>
    <t xml:space="preserve">6,319   </t>
  </si>
  <si>
    <t>764</t>
  </si>
  <si>
    <t xml:space="preserve">Konštrukcie klampiarske   </t>
  </si>
  <si>
    <t>5534415240-1</t>
  </si>
  <si>
    <t>Odkvapové systémy - POZINK farb., čelo lisované 280 mm</t>
  </si>
  <si>
    <t>92</t>
  </si>
  <si>
    <t>47</t>
  </si>
  <si>
    <t>764359311</t>
  </si>
  <si>
    <t>Montáž príslušenstva k žľabom z pozinkovaného PZ plechu, čelo k pododkvapovým polkruhovým r.š. 200 - 400 mm</t>
  </si>
  <si>
    <t>94</t>
  </si>
  <si>
    <t>5534414950-1</t>
  </si>
  <si>
    <t>Odkvapové systémy - POZINK farb., žľab pododkvapový, r.š. 280 mm</t>
  </si>
  <si>
    <t>96</t>
  </si>
  <si>
    <t xml:space="preserve">12,3*2   </t>
  </si>
  <si>
    <t xml:space="preserve">2,4   </t>
  </si>
  <si>
    <t>49</t>
  </si>
  <si>
    <t>764359301</t>
  </si>
  <si>
    <t>Montáž žľabu z pozinkovaného PZ plechu, pododkvapové polkruhové r.š. 200 - 400 mm</t>
  </si>
  <si>
    <t>98</t>
  </si>
  <si>
    <t>5534415840-1</t>
  </si>
  <si>
    <t>Odkvapové systémy - POZINK farb., objímka lisovaná, D 100 mm, hrot 200 mm</t>
  </si>
  <si>
    <t>100</t>
  </si>
  <si>
    <t>51</t>
  </si>
  <si>
    <t>764454242</t>
  </si>
  <si>
    <t>Montáž objímky skrutkovacej z pozinkovaného PZ plechu, pre kruhové zvodové rúry s priemerom 60 - 150 mm</t>
  </si>
  <si>
    <t>102</t>
  </si>
  <si>
    <t>5534415050-1</t>
  </si>
  <si>
    <t>Odkvapové systémy - POZINK farb., zvodová rúra, D 100 mm</t>
  </si>
  <si>
    <t>104</t>
  </si>
  <si>
    <t xml:space="preserve">2*2   </t>
  </si>
  <si>
    <t xml:space="preserve">1*2   </t>
  </si>
  <si>
    <t>53</t>
  </si>
  <si>
    <t>764454231</t>
  </si>
  <si>
    <t>Montáž zvodových rúr z pozinkovaného PZ plechu, kruhové s priemerom 60 - 150 mm</t>
  </si>
  <si>
    <t>106</t>
  </si>
  <si>
    <t xml:space="preserve">1,43*2   </t>
  </si>
  <si>
    <t xml:space="preserve">0,59*2   </t>
  </si>
  <si>
    <t>5534415110-1</t>
  </si>
  <si>
    <t>Odkvapové systémy - POZINK farb., hák s prelisom, r.š. 280 mm, predĺžený + 5 cm</t>
  </si>
  <si>
    <t>108</t>
  </si>
  <si>
    <t xml:space="preserve">32   </t>
  </si>
  <si>
    <t>55</t>
  </si>
  <si>
    <t>764359342</t>
  </si>
  <si>
    <t>Montáž príslušenstva k žľabom z pozinkovaného PZ plechu, hák na krokvu k pododkvapovým polkruhovým r.š. 250 - 330 mm</t>
  </si>
  <si>
    <t>110</t>
  </si>
  <si>
    <t>5534415320-1</t>
  </si>
  <si>
    <t>Odkvapové systémy - POZINK farb., kotlík lisovaný 280/100 mm - zváraný</t>
  </si>
  <si>
    <t>112</t>
  </si>
  <si>
    <t xml:space="preserve">2   </t>
  </si>
  <si>
    <t>57</t>
  </si>
  <si>
    <t>764359381</t>
  </si>
  <si>
    <t>Montáž kotlíka kónického z pozinkovaného PZ plechu, pre rúry s priemerom do 150 mm</t>
  </si>
  <si>
    <t>114</t>
  </si>
  <si>
    <t>5534415400-1</t>
  </si>
  <si>
    <t>Odkvapové systémy - POZINK farb., spojka žlabu 280</t>
  </si>
  <si>
    <t>116</t>
  </si>
  <si>
    <t xml:space="preserve">6   </t>
  </si>
  <si>
    <t>59</t>
  </si>
  <si>
    <t>764762122</t>
  </si>
  <si>
    <t>Montáž spojok pododkvapových žľabov s tesnením</t>
  </si>
  <si>
    <t>118</t>
  </si>
  <si>
    <t>5534415660-1</t>
  </si>
  <si>
    <t>Odkvapové systémy - POZINK farb., koleno lisované, D 100 mm, č. K 100 / 72°</t>
  </si>
  <si>
    <t>120</t>
  </si>
  <si>
    <t>61</t>
  </si>
  <si>
    <t>764454434</t>
  </si>
  <si>
    <t>Montáž kruhových kolien z pozinkovaného farbeného PZf plechu, pre zvodové rúry s priemerom 60 - 150 mm</t>
  </si>
  <si>
    <t>122</t>
  </si>
  <si>
    <t>2832990330-1</t>
  </si>
  <si>
    <t>Záveterná lišta š.250mm, dĺ.2m</t>
  </si>
  <si>
    <t>124</t>
  </si>
  <si>
    <t xml:space="preserve">12   </t>
  </si>
  <si>
    <t>63</t>
  </si>
  <si>
    <t>764391211</t>
  </si>
  <si>
    <t>Montáž záveternej lišty z pozinkovaného PZ plechu, r.š. 250 mm</t>
  </si>
  <si>
    <t>126</t>
  </si>
  <si>
    <t xml:space="preserve">4,81*4   </t>
  </si>
  <si>
    <t>5532600160-1</t>
  </si>
  <si>
    <t>Odkvapové lemovanie 2,0 m</t>
  </si>
  <si>
    <t>128</t>
  </si>
  <si>
    <t xml:space="preserve">13   </t>
  </si>
  <si>
    <t>65</t>
  </si>
  <si>
    <t>764173457-1</t>
  </si>
  <si>
    <t>Montáž odkvapového lemovania, k strešnej krytine, sklon strechy do 30°</t>
  </si>
  <si>
    <t>130</t>
  </si>
  <si>
    <t>998764101</t>
  </si>
  <si>
    <t>Presun hmôt pre konštrukcie klampiarske v objektoch výšky do 6 m</t>
  </si>
  <si>
    <t>132</t>
  </si>
  <si>
    <t xml:space="preserve">0,080   </t>
  </si>
  <si>
    <t>765</t>
  </si>
  <si>
    <t xml:space="preserve">Konštrukcie - krytiny tvrdé   </t>
  </si>
  <si>
    <t>67</t>
  </si>
  <si>
    <t>6285272010-1</t>
  </si>
  <si>
    <t>Šindle asfaltové</t>
  </si>
  <si>
    <t>134</t>
  </si>
  <si>
    <t xml:space="preserve">116,39   </t>
  </si>
  <si>
    <t xml:space="preserve">3,2   </t>
  </si>
  <si>
    <t>765361351</t>
  </si>
  <si>
    <t>Montáž krytiny z asfaltových šindľov všetkých tvarov, sklon strechy od 21° do 30°</t>
  </si>
  <si>
    <t>136</t>
  </si>
  <si>
    <t>69</t>
  </si>
  <si>
    <t>765901021-1</t>
  </si>
  <si>
    <t>Strešná fólia, na plné debnenie</t>
  </si>
  <si>
    <t>138</t>
  </si>
  <si>
    <t>998765101-1</t>
  </si>
  <si>
    <t>Presun hmôt pre tvrdé krytiny v objektoch výšky do 6 m</t>
  </si>
  <si>
    <t>140</t>
  </si>
  <si>
    <t>783</t>
  </si>
  <si>
    <t xml:space="preserve">Dokončovacie práce - nátery   </t>
  </si>
  <si>
    <t>71</t>
  </si>
  <si>
    <t>783711301-1</t>
  </si>
  <si>
    <t>Nátery tesárskych konštrukcií olejové 2x</t>
  </si>
  <si>
    <t>142</t>
  </si>
  <si>
    <t xml:space="preserve">44*0,228   </t>
  </si>
  <si>
    <t xml:space="preserve">115,90*0,228   </t>
  </si>
  <si>
    <t xml:space="preserve">4,636*0,228   </t>
  </si>
  <si>
    <t xml:space="preserve">21,32*0,228   </t>
  </si>
  <si>
    <t xml:space="preserve">7*0,228   </t>
  </si>
  <si>
    <t>VRN</t>
  </si>
  <si>
    <t xml:space="preserve">Vedľajšie rozpočtové náklady   </t>
  </si>
  <si>
    <t>VRN07</t>
  </si>
  <si>
    <t xml:space="preserve">Dopravné náklady   </t>
  </si>
  <si>
    <t>000700011-1</t>
  </si>
  <si>
    <t>Dopravné náklady - mimostavenisková doprava objektivizácia dopravných nákladov materiálov</t>
  </si>
  <si>
    <t>km</t>
  </si>
  <si>
    <t>144</t>
  </si>
  <si>
    <t xml:space="preserve">20*11   </t>
  </si>
  <si>
    <t xml:space="preserve">    711 - Izolácie proti vode a vlhkosti   </t>
  </si>
  <si>
    <t>132201201</t>
  </si>
  <si>
    <t>Výkop ryhy šírky 600-2000mm horn.3 do 100m3</t>
  </si>
  <si>
    <t xml:space="preserve">3,15*0,8   </t>
  </si>
  <si>
    <t xml:space="preserve">(3,15*0,8)/0,1   </t>
  </si>
  <si>
    <t>274351217</t>
  </si>
  <si>
    <t>Debnenie stien základových pásov, zhotovenie-tradičné</t>
  </si>
  <si>
    <t xml:space="preserve">0,35*10,5   </t>
  </si>
  <si>
    <t>274351218</t>
  </si>
  <si>
    <t>Debnenie stien základových pásov, odstránenie-tradičné</t>
  </si>
  <si>
    <t xml:space="preserve">3,15*1,15   </t>
  </si>
  <si>
    <t xml:space="preserve">0,18   </t>
  </si>
  <si>
    <t>274313721-1</t>
  </si>
  <si>
    <t>Betónovanie základových pásov, betón prostý</t>
  </si>
  <si>
    <t>311232301-1</t>
  </si>
  <si>
    <t>Murivo z lícových tehál Klinker dierovaná 25 P60</t>
  </si>
  <si>
    <t xml:space="preserve">3,415-0,8   </t>
  </si>
  <si>
    <t>311232311-1</t>
  </si>
  <si>
    <t>Murivo z lícových tehál Klinker plná 25 P60</t>
  </si>
  <si>
    <t xml:space="preserve">0,8   </t>
  </si>
  <si>
    <t>5419018600</t>
  </si>
  <si>
    <t>Tehla šamotová 23 x 11,4 x 6,4 cm, stavebný materiál pre krby</t>
  </si>
  <si>
    <t xml:space="preserve">205   </t>
  </si>
  <si>
    <t>311291226-1</t>
  </si>
  <si>
    <t>Murovanie režné lícované z tehál šamotových 250 mm dĺžky S III na maltu žiaruvzdornú</t>
  </si>
  <si>
    <t xml:space="preserve">0,4   </t>
  </si>
  <si>
    <t>1333542800</t>
  </si>
  <si>
    <t>Tyč oceľová prierezu L nerovnoramenný uholník 120x80x10 mm, ozn.11 373, podľa EN ISO S235JRG1</t>
  </si>
  <si>
    <t xml:space="preserve">(4,8*15)/1000   </t>
  </si>
  <si>
    <t>316381213-1</t>
  </si>
  <si>
    <t>Krycie dosky z bet. C 16/20 s debnením, výstužou a poterom, bez presahu, hr. nad 100 do 120 mm (doska uložnej plochy krbu)</t>
  </si>
  <si>
    <t xml:space="preserve">2,138   </t>
  </si>
  <si>
    <t>5952031100-1</t>
  </si>
  <si>
    <t>Komínový systém,  šamotová vložka KV priemer 160mm, O 160xv.330,spotreba 3ks/bm</t>
  </si>
  <si>
    <t>R3</t>
  </si>
  <si>
    <t>Montáž šamotovej vložky KV priemer 160mm, O 160xv.330,spotreba 3ks/bm</t>
  </si>
  <si>
    <t xml:space="preserve">3,3   </t>
  </si>
  <si>
    <t>R4</t>
  </si>
  <si>
    <t>Minerálna rohož na pletive, hr.30mm</t>
  </si>
  <si>
    <t xml:space="preserve">0,56*3,3   </t>
  </si>
  <si>
    <t>5952032305-1</t>
  </si>
  <si>
    <t>Betónová krycia doska  hr.90mm</t>
  </si>
  <si>
    <t xml:space="preserve">1   </t>
  </si>
  <si>
    <t>R5</t>
  </si>
  <si>
    <t>Osadenie betónovej krycej dosky</t>
  </si>
  <si>
    <t>5952029541-1</t>
  </si>
  <si>
    <t>Komínová hlavica O 160</t>
  </si>
  <si>
    <t>R6</t>
  </si>
  <si>
    <t>Osadenie komínovej hlavice</t>
  </si>
  <si>
    <t>711</t>
  </si>
  <si>
    <t xml:space="preserve">Izolácie proti vode a vlhkosti   </t>
  </si>
  <si>
    <t>1116331101-1</t>
  </si>
  <si>
    <t>Penetračný asfaltový náter</t>
  </si>
  <si>
    <t xml:space="preserve">0,7   </t>
  </si>
  <si>
    <t>711111001</t>
  </si>
  <si>
    <t>Zhotovenie izolácie proti zemnej vlhkosti vodorovná náterom penetračným za studena</t>
  </si>
  <si>
    <t xml:space="preserve">3,15   </t>
  </si>
  <si>
    <t>6283213000-1</t>
  </si>
  <si>
    <t>Pás ťažký asfaltový S</t>
  </si>
  <si>
    <t>711141559</t>
  </si>
  <si>
    <t>Zhotovenie  izolácie proti zemnej vlhkosti a tlakovej vode vodorovná NAIP pritavením</t>
  </si>
  <si>
    <t>998711201</t>
  </si>
  <si>
    <t>Presun hmôt pre izoláciu proti vode v objektoch výšky do 6 m</t>
  </si>
  <si>
    <t>%</t>
  </si>
  <si>
    <t>1439926582</t>
  </si>
  <si>
    <t xml:space="preserve">6*11   </t>
  </si>
  <si>
    <t xml:space="preserve">0320203 - Lavičkové sedenie </t>
  </si>
  <si>
    <t>6051017000-1</t>
  </si>
  <si>
    <t>Neopracované dosky a fošne neomietané smrek akosť I hr.60-100mm x B=125-190 (100) mm</t>
  </si>
  <si>
    <t xml:space="preserve">0,0069*1*4*7   </t>
  </si>
  <si>
    <t xml:space="preserve">0,0069*1,74*2*7   </t>
  </si>
  <si>
    <t xml:space="preserve">0,0069*0,74*2*7   </t>
  </si>
  <si>
    <t xml:space="preserve">0,022   </t>
  </si>
  <si>
    <t xml:space="preserve">0,0056*0,55*2*7   </t>
  </si>
  <si>
    <t xml:space="preserve">0,003   </t>
  </si>
  <si>
    <t>6051015400-1</t>
  </si>
  <si>
    <t>Neopracované dosky a fošne neomietané smrek akosť I hr.38-50mm x B=170-240 (80) mm</t>
  </si>
  <si>
    <t xml:space="preserve">0,0031*0,35*4*7   </t>
  </si>
  <si>
    <t xml:space="preserve">0,06*0,13*2*12*7   </t>
  </si>
  <si>
    <t xml:space="preserve">0,0655   </t>
  </si>
  <si>
    <t xml:space="preserve">0,1*2*1*4*7   </t>
  </si>
  <si>
    <t xml:space="preserve">0,1*2*1,74*2*7   </t>
  </si>
  <si>
    <t xml:space="preserve">0,1*2*0,74*2*7   </t>
  </si>
  <si>
    <t xml:space="preserve">0,08*2*0,55*2*7   </t>
  </si>
  <si>
    <t xml:space="preserve">0,07*2*0,35*4*7   </t>
  </si>
  <si>
    <t xml:space="preserve">0,06*2*2*12*7   </t>
  </si>
  <si>
    <t xml:space="preserve">0,13*2*2*12*7   </t>
  </si>
  <si>
    <t xml:space="preserve">0,333*1*4*7   </t>
  </si>
  <si>
    <t xml:space="preserve">0,333*1,74*2*7   </t>
  </si>
  <si>
    <t xml:space="preserve">0,333*0,74*2*7   </t>
  </si>
  <si>
    <t xml:space="preserve">0,289*0,55*2*7   </t>
  </si>
  <si>
    <t xml:space="preserve">0,222*0,35*4*7   </t>
  </si>
  <si>
    <t xml:space="preserve">0,38*2*12*7   </t>
  </si>
  <si>
    <t>762123110-1</t>
  </si>
  <si>
    <t>Montáž drevených stien a priečok z fošní, hranolov,hranolkov s prierezovou plochou 100cm2 (montáž konštrukcie lavičiek)</t>
  </si>
  <si>
    <t xml:space="preserve">1*4*7   </t>
  </si>
  <si>
    <t xml:space="preserve">1,74*2*7   </t>
  </si>
  <si>
    <t xml:space="preserve">0,74*2*7   </t>
  </si>
  <si>
    <t xml:space="preserve">0,55*2*7   </t>
  </si>
  <si>
    <t>762112110-1</t>
  </si>
  <si>
    <t>Montáž konštr.stien a priečok na hladko z hraneného a polohran.reziva prierez.plochy do 120 cm2 (montáž konštrukcie lavičiek)</t>
  </si>
  <si>
    <t xml:space="preserve">2*12*7   </t>
  </si>
  <si>
    <t xml:space="preserve">0,35*4*7   </t>
  </si>
  <si>
    <t>998762102</t>
  </si>
  <si>
    <t>-2025169824</t>
  </si>
  <si>
    <t>998762202</t>
  </si>
  <si>
    <t>-2033568504</t>
  </si>
  <si>
    <t>Presun hmôt pre tesárske konštrukcie v objektoch, výšky do 12 m</t>
  </si>
  <si>
    <t xml:space="preserve">4*11   </t>
  </si>
  <si>
    <t>Wielandovský letostánok</t>
  </si>
  <si>
    <t>Vlková</t>
  </si>
  <si>
    <t>Obec Vlková</t>
  </si>
  <si>
    <t>Archgroup SK s.r.o. Levoča</t>
  </si>
  <si>
    <t>Ing. Ján Nebus</t>
  </si>
  <si>
    <t>Wielandovsky letostánok</t>
  </si>
  <si>
    <t>Krb</t>
  </si>
  <si>
    <t>0320201 - Wielandovsky letostánok</t>
  </si>
  <si>
    <t>0320202 - Krb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</si>
</sst>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4" fontId="22" fillId="3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23" xfId="0" applyFont="1" applyBorder="1" applyAlignment="1" applyProtection="1">
      <alignment horizontal="center" vertical="center"/>
      <protection locked="0"/>
    </xf>
    <xf numFmtId="49" fontId="36" fillId="0" borderId="23" xfId="0" applyNumberFormat="1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167" fontId="36" fillId="0" borderId="23" xfId="0" applyNumberFormat="1" applyFont="1" applyBorder="1" applyAlignment="1" applyProtection="1">
      <alignment vertical="center"/>
      <protection locked="0"/>
    </xf>
    <xf numFmtId="4" fontId="36" fillId="3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  <protection locked="0"/>
    </xf>
    <xf numFmtId="0" fontId="37" fillId="0" borderId="23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167" fontId="22" fillId="3" borderId="23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2" fillId="6" borderId="0" xfId="0" applyFont="1" applyFill="1" applyAlignment="1">
      <alignment horizontal="left" vertical="center"/>
    </xf>
    <xf numFmtId="165" fontId="2" fillId="6" borderId="0" xfId="0" applyNumberFormat="1" applyFont="1" applyFill="1" applyAlignment="1">
      <alignment horizontal="left" vertical="center"/>
    </xf>
    <xf numFmtId="0" fontId="2" fillId="6" borderId="0" xfId="0" applyFont="1" applyFill="1" applyAlignment="1" applyProtection="1">
      <alignment horizontal="left" vertical="center"/>
      <protection locked="0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6" borderId="0" xfId="0" applyNumberFormat="1" applyFont="1" applyFill="1" applyAlignment="1" applyProtection="1">
      <alignment horizontal="left" vertical="center"/>
      <protection locked="0"/>
    </xf>
    <xf numFmtId="49" fontId="2" fillId="6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27" fillId="0" borderId="0" xfId="0" applyFont="1" applyAlignment="1">
      <alignment horizontal="left" vertical="center" wrapText="1"/>
    </xf>
    <xf numFmtId="4" fontId="24" fillId="5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6" borderId="0" xfId="0" applyNumberFormat="1" applyFont="1" applyFill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6" borderId="0" xfId="0" applyFont="1" applyFill="1" applyAlignment="1" applyProtection="1">
      <alignment horizontal="left" vertical="center"/>
      <protection locked="0"/>
    </xf>
    <xf numFmtId="0" fontId="2" fillId="6" borderId="0" xfId="0" applyFont="1" applyFill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6"/>
  <sheetViews>
    <sheetView showGridLines="0" tabSelected="1" workbookViewId="0">
      <selection activeCell="E12" sqref="E1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233" t="s">
        <v>5</v>
      </c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pans="1:74" s="1" customFormat="1" ht="12" customHeight="1">
      <c r="B5" s="19"/>
      <c r="D5" s="23" t="s">
        <v>12</v>
      </c>
      <c r="K5" s="225" t="s">
        <v>13</v>
      </c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R5" s="19"/>
      <c r="BE5" s="234" t="s">
        <v>14</v>
      </c>
      <c r="BS5" s="16" t="s">
        <v>6</v>
      </c>
    </row>
    <row r="6" spans="1:74" s="1" customFormat="1" ht="36.950000000000003" customHeight="1">
      <c r="B6" s="19"/>
      <c r="D6" s="25" t="s">
        <v>15</v>
      </c>
      <c r="K6" s="227" t="s">
        <v>658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R6" s="19"/>
      <c r="BE6" s="235"/>
      <c r="BS6" s="16" t="s">
        <v>6</v>
      </c>
    </row>
    <row r="7" spans="1:74" s="1" customFormat="1" ht="12" customHeight="1">
      <c r="B7" s="19"/>
      <c r="D7" s="26" t="s">
        <v>16</v>
      </c>
      <c r="K7" s="24" t="s">
        <v>1</v>
      </c>
      <c r="AK7" s="26" t="s">
        <v>17</v>
      </c>
      <c r="AN7" s="24" t="s">
        <v>1</v>
      </c>
      <c r="AR7" s="19"/>
      <c r="BE7" s="235"/>
      <c r="BS7" s="16" t="s">
        <v>6</v>
      </c>
    </row>
    <row r="8" spans="1:74" s="1" customFormat="1" ht="12" customHeight="1">
      <c r="B8" s="19"/>
      <c r="D8" s="26" t="s">
        <v>18</v>
      </c>
      <c r="K8" s="24" t="s">
        <v>659</v>
      </c>
      <c r="AK8" s="26" t="s">
        <v>19</v>
      </c>
      <c r="AN8" s="222" t="s">
        <v>24</v>
      </c>
      <c r="AR8" s="19"/>
      <c r="BE8" s="235"/>
      <c r="BS8" s="16" t="s">
        <v>6</v>
      </c>
    </row>
    <row r="9" spans="1:74" s="1" customFormat="1" ht="14.45" customHeight="1">
      <c r="B9" s="19"/>
      <c r="AR9" s="19"/>
      <c r="BE9" s="235"/>
      <c r="BS9" s="16" t="s">
        <v>6</v>
      </c>
    </row>
    <row r="10" spans="1:74" s="1" customFormat="1" ht="12" customHeight="1">
      <c r="B10" s="19"/>
      <c r="D10" s="26" t="s">
        <v>20</v>
      </c>
      <c r="AK10" s="26" t="s">
        <v>21</v>
      </c>
      <c r="AN10" s="24" t="s">
        <v>1</v>
      </c>
      <c r="AR10" s="19"/>
      <c r="BE10" s="235"/>
      <c r="BS10" s="16" t="s">
        <v>6</v>
      </c>
    </row>
    <row r="11" spans="1:74" s="1" customFormat="1" ht="18.399999999999999" customHeight="1">
      <c r="B11" s="19"/>
      <c r="E11" s="24" t="s">
        <v>660</v>
      </c>
      <c r="AK11" s="26" t="s">
        <v>22</v>
      </c>
      <c r="AN11" s="24" t="s">
        <v>1</v>
      </c>
      <c r="AR11" s="19"/>
      <c r="BE11" s="235"/>
      <c r="BS11" s="16" t="s">
        <v>6</v>
      </c>
    </row>
    <row r="12" spans="1:74" s="1" customFormat="1" ht="6.95" customHeight="1">
      <c r="B12" s="19"/>
      <c r="AR12" s="19"/>
      <c r="BE12" s="235"/>
      <c r="BS12" s="16" t="s">
        <v>6</v>
      </c>
    </row>
    <row r="13" spans="1:74" s="1" customFormat="1" ht="12" customHeight="1">
      <c r="B13" s="19"/>
      <c r="D13" s="26" t="s">
        <v>23</v>
      </c>
      <c r="AK13" s="26" t="s">
        <v>21</v>
      </c>
      <c r="AN13" s="28" t="s">
        <v>24</v>
      </c>
      <c r="AR13" s="19"/>
      <c r="BE13" s="235"/>
      <c r="BS13" s="16" t="s">
        <v>6</v>
      </c>
    </row>
    <row r="14" spans="1:74" ht="12.75">
      <c r="B14" s="19"/>
      <c r="E14" s="228" t="s">
        <v>24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6" t="s">
        <v>22</v>
      </c>
      <c r="AN14" s="28" t="s">
        <v>24</v>
      </c>
      <c r="AR14" s="19"/>
      <c r="BE14" s="235"/>
      <c r="BS14" s="16" t="s">
        <v>6</v>
      </c>
    </row>
    <row r="15" spans="1:74" s="1" customFormat="1" ht="6.95" customHeight="1">
      <c r="B15" s="19"/>
      <c r="AR15" s="19"/>
      <c r="BE15" s="235"/>
      <c r="BS15" s="16" t="s">
        <v>3</v>
      </c>
    </row>
    <row r="16" spans="1:74" s="1" customFormat="1" ht="12" customHeight="1">
      <c r="B16" s="19"/>
      <c r="D16" s="26" t="s">
        <v>25</v>
      </c>
      <c r="AK16" s="26" t="s">
        <v>21</v>
      </c>
      <c r="AN16" s="24" t="s">
        <v>1</v>
      </c>
      <c r="AR16" s="19"/>
      <c r="BE16" s="235"/>
      <c r="BS16" s="16" t="s">
        <v>3</v>
      </c>
    </row>
    <row r="17" spans="1:71" s="1" customFormat="1" ht="18.399999999999999" customHeight="1">
      <c r="B17" s="19"/>
      <c r="E17" s="24" t="s">
        <v>661</v>
      </c>
      <c r="AK17" s="26" t="s">
        <v>22</v>
      </c>
      <c r="AN17" s="24" t="s">
        <v>1</v>
      </c>
      <c r="AR17" s="19"/>
      <c r="BE17" s="235"/>
      <c r="BS17" s="16" t="s">
        <v>26</v>
      </c>
    </row>
    <row r="18" spans="1:71" s="1" customFormat="1" ht="6.95" customHeight="1">
      <c r="B18" s="19"/>
      <c r="AR18" s="19"/>
      <c r="BE18" s="235"/>
      <c r="BS18" s="16" t="s">
        <v>6</v>
      </c>
    </row>
    <row r="19" spans="1:71" s="1" customFormat="1" ht="12" customHeight="1">
      <c r="B19" s="19"/>
      <c r="D19" s="26" t="s">
        <v>27</v>
      </c>
      <c r="AK19" s="26" t="s">
        <v>21</v>
      </c>
      <c r="AN19" s="24" t="s">
        <v>1</v>
      </c>
      <c r="AR19" s="19"/>
      <c r="BE19" s="235"/>
      <c r="BS19" s="16" t="s">
        <v>6</v>
      </c>
    </row>
    <row r="20" spans="1:71" s="1" customFormat="1" ht="18.399999999999999" customHeight="1">
      <c r="B20" s="19"/>
      <c r="E20" s="24" t="s">
        <v>662</v>
      </c>
      <c r="AK20" s="26" t="s">
        <v>22</v>
      </c>
      <c r="AN20" s="24" t="s">
        <v>1</v>
      </c>
      <c r="AR20" s="19"/>
      <c r="BE20" s="235"/>
      <c r="BS20" s="16" t="s">
        <v>26</v>
      </c>
    </row>
    <row r="21" spans="1:71" s="1" customFormat="1" ht="6.95" customHeight="1">
      <c r="B21" s="19"/>
      <c r="AR21" s="19"/>
      <c r="BE21" s="235"/>
    </row>
    <row r="22" spans="1:71" s="1" customFormat="1" ht="12" customHeight="1">
      <c r="B22" s="19"/>
      <c r="D22" s="26" t="s">
        <v>28</v>
      </c>
      <c r="AR22" s="19"/>
      <c r="BE22" s="235"/>
    </row>
    <row r="23" spans="1:71" s="1" customFormat="1" ht="16.5" customHeight="1">
      <c r="B23" s="19"/>
      <c r="E23" s="230" t="s">
        <v>1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R23" s="19"/>
      <c r="BE23" s="235"/>
    </row>
    <row r="24" spans="1:71" s="1" customFormat="1" ht="6.95" customHeight="1">
      <c r="B24" s="19"/>
      <c r="AR24" s="19"/>
      <c r="BE24" s="235"/>
    </row>
    <row r="25" spans="1:71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35"/>
    </row>
    <row r="26" spans="1:71" s="1" customFormat="1" ht="14.45" customHeight="1">
      <c r="B26" s="19"/>
      <c r="D26" s="31" t="s">
        <v>29</v>
      </c>
      <c r="AK26" s="265">
        <f>ROUND(AG94,2)</f>
        <v>0</v>
      </c>
      <c r="AL26" s="226"/>
      <c r="AM26" s="226"/>
      <c r="AN26" s="226"/>
      <c r="AO26" s="226"/>
      <c r="AR26" s="19"/>
      <c r="BE26" s="235"/>
    </row>
    <row r="27" spans="1:71" s="1" customFormat="1" ht="14.45" customHeight="1">
      <c r="B27" s="19"/>
      <c r="D27" s="31" t="s">
        <v>30</v>
      </c>
      <c r="AK27" s="265">
        <f>ROUND(AG99, 2)</f>
        <v>0</v>
      </c>
      <c r="AL27" s="265"/>
      <c r="AM27" s="265"/>
      <c r="AN27" s="265"/>
      <c r="AO27" s="265"/>
      <c r="AR27" s="19"/>
      <c r="BE27" s="235"/>
    </row>
    <row r="28" spans="1:7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3"/>
      <c r="BE28" s="235"/>
    </row>
    <row r="29" spans="1:71" s="2" customFormat="1" ht="25.9" customHeight="1">
      <c r="A29" s="32"/>
      <c r="B29" s="33"/>
      <c r="C29" s="32"/>
      <c r="D29" s="34" t="s">
        <v>31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66">
        <f>ROUND(AK26 + AK27, 2)</f>
        <v>0</v>
      </c>
      <c r="AL29" s="267"/>
      <c r="AM29" s="267"/>
      <c r="AN29" s="267"/>
      <c r="AO29" s="267"/>
      <c r="AP29" s="32"/>
      <c r="AQ29" s="32"/>
      <c r="AR29" s="33"/>
      <c r="BE29" s="235"/>
    </row>
    <row r="30" spans="1:7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3"/>
      <c r="BE30" s="235"/>
    </row>
    <row r="31" spans="1:71" s="2" customFormat="1" ht="12.75">
      <c r="A31" s="32"/>
      <c r="B31" s="33"/>
      <c r="C31" s="32"/>
      <c r="D31" s="32"/>
      <c r="E31" s="32"/>
      <c r="F31" s="32"/>
      <c r="G31" s="32"/>
      <c r="H31" s="32"/>
      <c r="I31" s="32"/>
      <c r="J31" s="32"/>
      <c r="K31" s="32"/>
      <c r="L31" s="252" t="s">
        <v>32</v>
      </c>
      <c r="M31" s="252"/>
      <c r="N31" s="252"/>
      <c r="O31" s="252"/>
      <c r="P31" s="252"/>
      <c r="Q31" s="32"/>
      <c r="R31" s="32"/>
      <c r="S31" s="32"/>
      <c r="T31" s="32"/>
      <c r="U31" s="32"/>
      <c r="V31" s="32"/>
      <c r="W31" s="252" t="s">
        <v>33</v>
      </c>
      <c r="X31" s="252"/>
      <c r="Y31" s="252"/>
      <c r="Z31" s="252"/>
      <c r="AA31" s="252"/>
      <c r="AB31" s="252"/>
      <c r="AC31" s="252"/>
      <c r="AD31" s="252"/>
      <c r="AE31" s="252"/>
      <c r="AF31" s="32"/>
      <c r="AG31" s="32"/>
      <c r="AH31" s="32"/>
      <c r="AI31" s="32"/>
      <c r="AJ31" s="32"/>
      <c r="AK31" s="252" t="s">
        <v>34</v>
      </c>
      <c r="AL31" s="252"/>
      <c r="AM31" s="252"/>
      <c r="AN31" s="252"/>
      <c r="AO31" s="252"/>
      <c r="AP31" s="32"/>
      <c r="AQ31" s="32"/>
      <c r="AR31" s="33"/>
      <c r="BE31" s="235"/>
    </row>
    <row r="32" spans="1:71" s="3" customFormat="1" ht="14.45" customHeight="1">
      <c r="B32" s="37"/>
      <c r="D32" s="26" t="s">
        <v>35</v>
      </c>
      <c r="F32" s="26" t="s">
        <v>36</v>
      </c>
      <c r="L32" s="253">
        <v>0.2</v>
      </c>
      <c r="M32" s="250"/>
      <c r="N32" s="250"/>
      <c r="O32" s="250"/>
      <c r="P32" s="250"/>
      <c r="W32" s="249">
        <f>ROUND(AZ94 + SUM(CD99:CD103), 2)</f>
        <v>0</v>
      </c>
      <c r="X32" s="250"/>
      <c r="Y32" s="250"/>
      <c r="Z32" s="250"/>
      <c r="AA32" s="250"/>
      <c r="AB32" s="250"/>
      <c r="AC32" s="250"/>
      <c r="AD32" s="250"/>
      <c r="AE32" s="250"/>
      <c r="AK32" s="249">
        <f>ROUND(AV94 + SUM(BY99:BY103), 2)</f>
        <v>0</v>
      </c>
      <c r="AL32" s="250"/>
      <c r="AM32" s="250"/>
      <c r="AN32" s="250"/>
      <c r="AO32" s="250"/>
      <c r="AR32" s="37"/>
      <c r="BE32" s="236"/>
    </row>
    <row r="33" spans="1:57" s="3" customFormat="1" ht="14.45" customHeight="1">
      <c r="B33" s="37"/>
      <c r="F33" s="26" t="s">
        <v>37</v>
      </c>
      <c r="L33" s="253">
        <v>0.2</v>
      </c>
      <c r="M33" s="250"/>
      <c r="N33" s="250"/>
      <c r="O33" s="250"/>
      <c r="P33" s="250"/>
      <c r="W33" s="249">
        <f>ROUND(BA94 + SUM(CE99:CE103), 2)</f>
        <v>0</v>
      </c>
      <c r="X33" s="250"/>
      <c r="Y33" s="250"/>
      <c r="Z33" s="250"/>
      <c r="AA33" s="250"/>
      <c r="AB33" s="250"/>
      <c r="AC33" s="250"/>
      <c r="AD33" s="250"/>
      <c r="AE33" s="250"/>
      <c r="AK33" s="249">
        <f>ROUND(AW94 + SUM(BZ99:BZ103), 2)</f>
        <v>0</v>
      </c>
      <c r="AL33" s="250"/>
      <c r="AM33" s="250"/>
      <c r="AN33" s="250"/>
      <c r="AO33" s="250"/>
      <c r="AR33" s="37"/>
      <c r="BE33" s="236"/>
    </row>
    <row r="34" spans="1:57" s="3" customFormat="1" ht="14.45" hidden="1" customHeight="1">
      <c r="B34" s="37"/>
      <c r="F34" s="26" t="s">
        <v>38</v>
      </c>
      <c r="L34" s="253">
        <v>0.2</v>
      </c>
      <c r="M34" s="250"/>
      <c r="N34" s="250"/>
      <c r="O34" s="250"/>
      <c r="P34" s="250"/>
      <c r="W34" s="249">
        <f>ROUND(BB94 + SUM(CF99:CF103), 2)</f>
        <v>0</v>
      </c>
      <c r="X34" s="250"/>
      <c r="Y34" s="250"/>
      <c r="Z34" s="250"/>
      <c r="AA34" s="250"/>
      <c r="AB34" s="250"/>
      <c r="AC34" s="250"/>
      <c r="AD34" s="250"/>
      <c r="AE34" s="250"/>
      <c r="AK34" s="249">
        <v>0</v>
      </c>
      <c r="AL34" s="250"/>
      <c r="AM34" s="250"/>
      <c r="AN34" s="250"/>
      <c r="AO34" s="250"/>
      <c r="AR34" s="37"/>
      <c r="BE34" s="236"/>
    </row>
    <row r="35" spans="1:57" s="3" customFormat="1" ht="14.45" hidden="1" customHeight="1">
      <c r="B35" s="37"/>
      <c r="F35" s="26" t="s">
        <v>39</v>
      </c>
      <c r="L35" s="253">
        <v>0.2</v>
      </c>
      <c r="M35" s="250"/>
      <c r="N35" s="250"/>
      <c r="O35" s="250"/>
      <c r="P35" s="250"/>
      <c r="W35" s="249">
        <f>ROUND(BC94 + SUM(CG99:CG103), 2)</f>
        <v>0</v>
      </c>
      <c r="X35" s="250"/>
      <c r="Y35" s="250"/>
      <c r="Z35" s="250"/>
      <c r="AA35" s="250"/>
      <c r="AB35" s="250"/>
      <c r="AC35" s="250"/>
      <c r="AD35" s="250"/>
      <c r="AE35" s="250"/>
      <c r="AK35" s="249">
        <v>0</v>
      </c>
      <c r="AL35" s="250"/>
      <c r="AM35" s="250"/>
      <c r="AN35" s="250"/>
      <c r="AO35" s="250"/>
      <c r="AR35" s="37"/>
    </row>
    <row r="36" spans="1:57" s="3" customFormat="1" ht="14.45" hidden="1" customHeight="1">
      <c r="B36" s="37"/>
      <c r="F36" s="26" t="s">
        <v>40</v>
      </c>
      <c r="L36" s="253">
        <v>0</v>
      </c>
      <c r="M36" s="250"/>
      <c r="N36" s="250"/>
      <c r="O36" s="250"/>
      <c r="P36" s="250"/>
      <c r="W36" s="249">
        <f>ROUND(BD94 + SUM(CH99:CH103), 2)</f>
        <v>0</v>
      </c>
      <c r="X36" s="250"/>
      <c r="Y36" s="250"/>
      <c r="Z36" s="250"/>
      <c r="AA36" s="250"/>
      <c r="AB36" s="250"/>
      <c r="AC36" s="250"/>
      <c r="AD36" s="250"/>
      <c r="AE36" s="250"/>
      <c r="AK36" s="249">
        <v>0</v>
      </c>
      <c r="AL36" s="250"/>
      <c r="AM36" s="250"/>
      <c r="AN36" s="250"/>
      <c r="AO36" s="250"/>
      <c r="AR36" s="37"/>
    </row>
    <row r="37" spans="1:57" s="2" customFormat="1" ht="6.9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2" customFormat="1" ht="25.9" customHeight="1">
      <c r="A38" s="32"/>
      <c r="B38" s="33"/>
      <c r="C38" s="38"/>
      <c r="D38" s="39" t="s">
        <v>41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1" t="s">
        <v>42</v>
      </c>
      <c r="U38" s="40"/>
      <c r="V38" s="40"/>
      <c r="W38" s="40"/>
      <c r="X38" s="247" t="s">
        <v>43</v>
      </c>
      <c r="Y38" s="248"/>
      <c r="Z38" s="248"/>
      <c r="AA38" s="248"/>
      <c r="AB38" s="248"/>
      <c r="AC38" s="40"/>
      <c r="AD38" s="40"/>
      <c r="AE38" s="40"/>
      <c r="AF38" s="40"/>
      <c r="AG38" s="40"/>
      <c r="AH38" s="40"/>
      <c r="AI38" s="40"/>
      <c r="AJ38" s="40"/>
      <c r="AK38" s="263">
        <f>SUM(AK29:AK36)</f>
        <v>0</v>
      </c>
      <c r="AL38" s="248"/>
      <c r="AM38" s="248"/>
      <c r="AN38" s="248"/>
      <c r="AO38" s="264"/>
      <c r="AP38" s="38"/>
      <c r="AQ38" s="38"/>
      <c r="AR38" s="33"/>
      <c r="BE38" s="32"/>
    </row>
    <row r="39" spans="1:57" s="2" customFormat="1" ht="6.95" customHeight="1">
      <c r="A39" s="32"/>
      <c r="B39" s="33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3"/>
      <c r="BE39" s="32"/>
    </row>
    <row r="40" spans="1:57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3"/>
      <c r="BE40" s="32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42"/>
      <c r="D49" s="43" t="s">
        <v>44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45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2.75">
      <c r="A60" s="32"/>
      <c r="B60" s="33"/>
      <c r="C60" s="32"/>
      <c r="D60" s="45" t="s">
        <v>46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47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46</v>
      </c>
      <c r="AI60" s="35"/>
      <c r="AJ60" s="35"/>
      <c r="AK60" s="35"/>
      <c r="AL60" s="35"/>
      <c r="AM60" s="45" t="s">
        <v>47</v>
      </c>
      <c r="AN60" s="35"/>
      <c r="AO60" s="35"/>
      <c r="AP60" s="32"/>
      <c r="AQ60" s="32"/>
      <c r="AR60" s="33"/>
      <c r="BE60" s="32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2.75">
      <c r="A64" s="32"/>
      <c r="B64" s="33"/>
      <c r="C64" s="32"/>
      <c r="D64" s="43" t="s">
        <v>48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49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2.75">
      <c r="A75" s="32"/>
      <c r="B75" s="33"/>
      <c r="C75" s="32"/>
      <c r="D75" s="45" t="s">
        <v>46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47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46</v>
      </c>
      <c r="AI75" s="35"/>
      <c r="AJ75" s="35"/>
      <c r="AK75" s="35"/>
      <c r="AL75" s="35"/>
      <c r="AM75" s="45" t="s">
        <v>47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>
      <c r="A82" s="32"/>
      <c r="B82" s="33"/>
      <c r="C82" s="20" t="s">
        <v>50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6" t="s">
        <v>12</v>
      </c>
      <c r="L84" s="4" t="str">
        <f>K5</f>
        <v>032020</v>
      </c>
      <c r="AR84" s="51"/>
    </row>
    <row r="85" spans="1:91" s="5" customFormat="1" ht="36.950000000000003" customHeight="1">
      <c r="B85" s="52"/>
      <c r="C85" s="53" t="s">
        <v>15</v>
      </c>
      <c r="L85" s="260" t="str">
        <f>K6</f>
        <v>Wielandovský letostánok</v>
      </c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  <c r="AM85" s="261"/>
      <c r="AN85" s="261"/>
      <c r="AO85" s="261"/>
      <c r="AR85" s="52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6" t="s">
        <v>18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Vlková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6" t="s">
        <v>19</v>
      </c>
      <c r="AJ87" s="32"/>
      <c r="AK87" s="32"/>
      <c r="AL87" s="32"/>
      <c r="AM87" s="262" t="str">
        <f>IF(AN8= "","",AN8)</f>
        <v>Vyplň údaj</v>
      </c>
      <c r="AN87" s="262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" customHeight="1">
      <c r="A89" s="32"/>
      <c r="B89" s="33"/>
      <c r="C89" s="26" t="s">
        <v>20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Obec Vlková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6" t="s">
        <v>25</v>
      </c>
      <c r="AJ89" s="32"/>
      <c r="AK89" s="32"/>
      <c r="AL89" s="32"/>
      <c r="AM89" s="258" t="str">
        <f>IF(E17="","",E17)</f>
        <v>Archgroup SK s.r.o. Levoča</v>
      </c>
      <c r="AN89" s="259"/>
      <c r="AO89" s="259"/>
      <c r="AP89" s="259"/>
      <c r="AQ89" s="32"/>
      <c r="AR89" s="33"/>
      <c r="AS89" s="254" t="s">
        <v>51</v>
      </c>
      <c r="AT89" s="255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2"/>
    </row>
    <row r="90" spans="1:91" s="2" customFormat="1" ht="15.2" customHeight="1">
      <c r="A90" s="32"/>
      <c r="B90" s="33"/>
      <c r="C90" s="26" t="s">
        <v>23</v>
      </c>
      <c r="D90" s="32"/>
      <c r="E90" s="32"/>
      <c r="F90" s="32"/>
      <c r="G90" s="32"/>
      <c r="H90" s="32"/>
      <c r="I90" s="32"/>
      <c r="J90" s="32"/>
      <c r="K90" s="32"/>
      <c r="L90" s="218" t="str">
        <f>IF(E14= "Vyplň údaj","",E14)</f>
        <v/>
      </c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32"/>
      <c r="AG90" s="32"/>
      <c r="AH90" s="32"/>
      <c r="AI90" s="26" t="s">
        <v>27</v>
      </c>
      <c r="AJ90" s="32"/>
      <c r="AK90" s="32"/>
      <c r="AL90" s="32"/>
      <c r="AM90" s="258" t="str">
        <f>IF(E20="","",E20)</f>
        <v>Ing. Ján Nebus</v>
      </c>
      <c r="AN90" s="259"/>
      <c r="AO90" s="259"/>
      <c r="AP90" s="259"/>
      <c r="AQ90" s="32"/>
      <c r="AR90" s="33"/>
      <c r="AS90" s="256"/>
      <c r="AT90" s="257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56"/>
      <c r="AT91" s="257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2"/>
    </row>
    <row r="92" spans="1:91" s="2" customFormat="1" ht="29.25" customHeight="1">
      <c r="A92" s="32"/>
      <c r="B92" s="33"/>
      <c r="C92" s="251" t="s">
        <v>52</v>
      </c>
      <c r="D92" s="238"/>
      <c r="E92" s="238"/>
      <c r="F92" s="238"/>
      <c r="G92" s="238"/>
      <c r="H92" s="59"/>
      <c r="I92" s="237" t="s">
        <v>53</v>
      </c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40" t="s">
        <v>54</v>
      </c>
      <c r="AH92" s="238"/>
      <c r="AI92" s="238"/>
      <c r="AJ92" s="238"/>
      <c r="AK92" s="238"/>
      <c r="AL92" s="238"/>
      <c r="AM92" s="238"/>
      <c r="AN92" s="237" t="s">
        <v>55</v>
      </c>
      <c r="AO92" s="238"/>
      <c r="AP92" s="239"/>
      <c r="AQ92" s="60" t="s">
        <v>56</v>
      </c>
      <c r="AR92" s="33"/>
      <c r="AS92" s="61" t="s">
        <v>57</v>
      </c>
      <c r="AT92" s="62" t="s">
        <v>58</v>
      </c>
      <c r="AU92" s="62" t="s">
        <v>59</v>
      </c>
      <c r="AV92" s="62" t="s">
        <v>60</v>
      </c>
      <c r="AW92" s="62" t="s">
        <v>61</v>
      </c>
      <c r="AX92" s="62" t="s">
        <v>62</v>
      </c>
      <c r="AY92" s="62" t="s">
        <v>63</v>
      </c>
      <c r="AZ92" s="62" t="s">
        <v>64</v>
      </c>
      <c r="BA92" s="62" t="s">
        <v>65</v>
      </c>
      <c r="BB92" s="62" t="s">
        <v>66</v>
      </c>
      <c r="BC92" s="62" t="s">
        <v>67</v>
      </c>
      <c r="BD92" s="63" t="s">
        <v>68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2"/>
    </row>
    <row r="94" spans="1:91" s="6" customFormat="1" ht="32.450000000000003" customHeight="1">
      <c r="B94" s="67"/>
      <c r="C94" s="68" t="s">
        <v>69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31">
        <f>ROUND(SUM(AG95:AG97),2)</f>
        <v>0</v>
      </c>
      <c r="AH94" s="231"/>
      <c r="AI94" s="231"/>
      <c r="AJ94" s="231"/>
      <c r="AK94" s="231"/>
      <c r="AL94" s="231"/>
      <c r="AM94" s="231"/>
      <c r="AN94" s="232">
        <f>SUM(AG94,AT94)</f>
        <v>0</v>
      </c>
      <c r="AO94" s="232"/>
      <c r="AP94" s="232"/>
      <c r="AQ94" s="71" t="s">
        <v>1</v>
      </c>
      <c r="AR94" s="67"/>
      <c r="AS94" s="72">
        <f>ROUND(SUM(AS95:AS97),2)</f>
        <v>0</v>
      </c>
      <c r="AT94" s="73">
        <f>ROUND(SUM(AV94:AW94),2)</f>
        <v>0</v>
      </c>
      <c r="AU94" s="74">
        <f>ROUND(SUM(AU95:AU97),5)</f>
        <v>0</v>
      </c>
      <c r="AV94" s="73">
        <f>ROUND(AZ94*L32,2)</f>
        <v>0</v>
      </c>
      <c r="AW94" s="73">
        <f>ROUND(BA94*L33,2)</f>
        <v>0</v>
      </c>
      <c r="AX94" s="73">
        <f>ROUND(BB94*L32,2)</f>
        <v>0</v>
      </c>
      <c r="AY94" s="73">
        <f>ROUND(BC94*L33,2)</f>
        <v>0</v>
      </c>
      <c r="AZ94" s="73">
        <f>ROUND(SUM(AZ95:AZ97),2)</f>
        <v>0</v>
      </c>
      <c r="BA94" s="73">
        <f>ROUND(SUM(BA95:BA97),2)</f>
        <v>0</v>
      </c>
      <c r="BB94" s="73">
        <f>ROUND(SUM(BB95:BB97),2)</f>
        <v>0</v>
      </c>
      <c r="BC94" s="73">
        <f>ROUND(SUM(BC95:BC97),2)</f>
        <v>0</v>
      </c>
      <c r="BD94" s="75">
        <f>ROUND(SUM(BD95:BD97),2)</f>
        <v>0</v>
      </c>
      <c r="BS94" s="76" t="s">
        <v>70</v>
      </c>
      <c r="BT94" s="76" t="s">
        <v>71</v>
      </c>
      <c r="BU94" s="77" t="s">
        <v>72</v>
      </c>
      <c r="BV94" s="76" t="s">
        <v>73</v>
      </c>
      <c r="BW94" s="76" t="s">
        <v>4</v>
      </c>
      <c r="BX94" s="76" t="s">
        <v>74</v>
      </c>
      <c r="CL94" s="76" t="s">
        <v>1</v>
      </c>
    </row>
    <row r="95" spans="1:91" s="7" customFormat="1" ht="16.5" customHeight="1">
      <c r="A95" s="78" t="s">
        <v>75</v>
      </c>
      <c r="B95" s="79"/>
      <c r="C95" s="80"/>
      <c r="D95" s="243" t="s">
        <v>76</v>
      </c>
      <c r="E95" s="243"/>
      <c r="F95" s="243"/>
      <c r="G95" s="243"/>
      <c r="H95" s="243"/>
      <c r="I95" s="81"/>
      <c r="J95" s="243" t="s">
        <v>663</v>
      </c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23">
        <f>'0320201 - wielandovsky le...'!J30</f>
        <v>0</v>
      </c>
      <c r="AH95" s="224"/>
      <c r="AI95" s="224"/>
      <c r="AJ95" s="224"/>
      <c r="AK95" s="224"/>
      <c r="AL95" s="224"/>
      <c r="AM95" s="224"/>
      <c r="AN95" s="223">
        <f>SUM(AG95,AT95)</f>
        <v>0</v>
      </c>
      <c r="AO95" s="224"/>
      <c r="AP95" s="224"/>
      <c r="AQ95" s="82" t="s">
        <v>77</v>
      </c>
      <c r="AR95" s="79"/>
      <c r="AS95" s="83">
        <v>0</v>
      </c>
      <c r="AT95" s="84">
        <f>ROUND(SUM(AV95:AW95),2)</f>
        <v>0</v>
      </c>
      <c r="AU95" s="85">
        <f>'0320201 - wielandovsky le...'!P129</f>
        <v>0</v>
      </c>
      <c r="AV95" s="84">
        <f>'0320201 - wielandovsky le...'!J33</f>
        <v>0</v>
      </c>
      <c r="AW95" s="84">
        <f>'0320201 - wielandovsky le...'!J34</f>
        <v>0</v>
      </c>
      <c r="AX95" s="84">
        <f>'0320201 - wielandovsky le...'!J35</f>
        <v>0</v>
      </c>
      <c r="AY95" s="84">
        <f>'0320201 - wielandovsky le...'!J36</f>
        <v>0</v>
      </c>
      <c r="AZ95" s="84">
        <f>'0320201 - wielandovsky le...'!F33</f>
        <v>0</v>
      </c>
      <c r="BA95" s="84">
        <f>'0320201 - wielandovsky le...'!F34</f>
        <v>0</v>
      </c>
      <c r="BB95" s="84">
        <f>'0320201 - wielandovsky le...'!F35</f>
        <v>0</v>
      </c>
      <c r="BC95" s="84">
        <f>'0320201 - wielandovsky le...'!F36</f>
        <v>0</v>
      </c>
      <c r="BD95" s="86">
        <f>'0320201 - wielandovsky le...'!F37</f>
        <v>0</v>
      </c>
      <c r="BT95" s="87" t="s">
        <v>78</v>
      </c>
      <c r="BV95" s="87" t="s">
        <v>73</v>
      </c>
      <c r="BW95" s="87" t="s">
        <v>79</v>
      </c>
      <c r="BX95" s="87" t="s">
        <v>4</v>
      </c>
      <c r="CL95" s="87" t="s">
        <v>1</v>
      </c>
      <c r="CM95" s="87" t="s">
        <v>71</v>
      </c>
    </row>
    <row r="96" spans="1:91" s="7" customFormat="1" ht="16.5" customHeight="1">
      <c r="A96" s="78" t="s">
        <v>75</v>
      </c>
      <c r="B96" s="79"/>
      <c r="C96" s="80"/>
      <c r="D96" s="243" t="s">
        <v>80</v>
      </c>
      <c r="E96" s="243"/>
      <c r="F96" s="243"/>
      <c r="G96" s="243"/>
      <c r="H96" s="243"/>
      <c r="I96" s="81"/>
      <c r="J96" s="243" t="s">
        <v>664</v>
      </c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23">
        <f>'0320202 - krb'!J30</f>
        <v>0</v>
      </c>
      <c r="AH96" s="224"/>
      <c r="AI96" s="224"/>
      <c r="AJ96" s="224"/>
      <c r="AK96" s="224"/>
      <c r="AL96" s="224"/>
      <c r="AM96" s="224"/>
      <c r="AN96" s="223">
        <f>SUM(AG96,AT96)</f>
        <v>0</v>
      </c>
      <c r="AO96" s="224"/>
      <c r="AP96" s="224"/>
      <c r="AQ96" s="82" t="s">
        <v>77</v>
      </c>
      <c r="AR96" s="79"/>
      <c r="AS96" s="83">
        <v>0</v>
      </c>
      <c r="AT96" s="84">
        <f>ROUND(SUM(AV96:AW96),2)</f>
        <v>0</v>
      </c>
      <c r="AU96" s="85">
        <f>'0320202 - krb'!P125</f>
        <v>0</v>
      </c>
      <c r="AV96" s="84">
        <f>'0320202 - krb'!J33</f>
        <v>0</v>
      </c>
      <c r="AW96" s="84">
        <f>'0320202 - krb'!J34</f>
        <v>0</v>
      </c>
      <c r="AX96" s="84">
        <f>'0320202 - krb'!J35</f>
        <v>0</v>
      </c>
      <c r="AY96" s="84">
        <f>'0320202 - krb'!J36</f>
        <v>0</v>
      </c>
      <c r="AZ96" s="84">
        <f>'0320202 - krb'!F33</f>
        <v>0</v>
      </c>
      <c r="BA96" s="84">
        <f>'0320202 - krb'!F34</f>
        <v>0</v>
      </c>
      <c r="BB96" s="84">
        <f>'0320202 - krb'!F35</f>
        <v>0</v>
      </c>
      <c r="BC96" s="84">
        <f>'0320202 - krb'!F36</f>
        <v>0</v>
      </c>
      <c r="BD96" s="86">
        <f>'0320202 - krb'!F37</f>
        <v>0</v>
      </c>
      <c r="BT96" s="87" t="s">
        <v>78</v>
      </c>
      <c r="BV96" s="87" t="s">
        <v>73</v>
      </c>
      <c r="BW96" s="87" t="s">
        <v>81</v>
      </c>
      <c r="BX96" s="87" t="s">
        <v>4</v>
      </c>
      <c r="CL96" s="87" t="s">
        <v>1</v>
      </c>
      <c r="CM96" s="87" t="s">
        <v>71</v>
      </c>
    </row>
    <row r="97" spans="1:91" s="7" customFormat="1" ht="16.5" customHeight="1">
      <c r="A97" s="78" t="s">
        <v>75</v>
      </c>
      <c r="B97" s="79"/>
      <c r="C97" s="80"/>
      <c r="D97" s="243" t="s">
        <v>82</v>
      </c>
      <c r="E97" s="243"/>
      <c r="F97" s="243"/>
      <c r="G97" s="243"/>
      <c r="H97" s="243"/>
      <c r="I97" s="81"/>
      <c r="J97" s="243" t="s">
        <v>83</v>
      </c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23">
        <f>'0320203 - Lavičkové sedenie '!J30</f>
        <v>0</v>
      </c>
      <c r="AH97" s="224"/>
      <c r="AI97" s="224"/>
      <c r="AJ97" s="224"/>
      <c r="AK97" s="224"/>
      <c r="AL97" s="224"/>
      <c r="AM97" s="224"/>
      <c r="AN97" s="223">
        <f>SUM(AG97,AT97)</f>
        <v>0</v>
      </c>
      <c r="AO97" s="224"/>
      <c r="AP97" s="224"/>
      <c r="AQ97" s="82" t="s">
        <v>77</v>
      </c>
      <c r="AR97" s="79"/>
      <c r="AS97" s="88">
        <v>0</v>
      </c>
      <c r="AT97" s="89">
        <f>ROUND(SUM(AV97:AW97),2)</f>
        <v>0</v>
      </c>
      <c r="AU97" s="90">
        <f>'0320203 - Lavičkové sedenie '!P121</f>
        <v>0</v>
      </c>
      <c r="AV97" s="89">
        <f>'0320203 - Lavičkové sedenie '!J33</f>
        <v>0</v>
      </c>
      <c r="AW97" s="89">
        <f>'0320203 - Lavičkové sedenie '!J34</f>
        <v>0</v>
      </c>
      <c r="AX97" s="89">
        <f>'0320203 - Lavičkové sedenie '!J35</f>
        <v>0</v>
      </c>
      <c r="AY97" s="89">
        <f>'0320203 - Lavičkové sedenie '!J36</f>
        <v>0</v>
      </c>
      <c r="AZ97" s="89">
        <f>'0320203 - Lavičkové sedenie '!F33</f>
        <v>0</v>
      </c>
      <c r="BA97" s="89">
        <f>'0320203 - Lavičkové sedenie '!F34</f>
        <v>0</v>
      </c>
      <c r="BB97" s="89">
        <f>'0320203 - Lavičkové sedenie '!F35</f>
        <v>0</v>
      </c>
      <c r="BC97" s="89">
        <f>'0320203 - Lavičkové sedenie '!F36</f>
        <v>0</v>
      </c>
      <c r="BD97" s="91">
        <f>'0320203 - Lavičkové sedenie '!F37</f>
        <v>0</v>
      </c>
      <c r="BT97" s="87" t="s">
        <v>78</v>
      </c>
      <c r="BV97" s="87" t="s">
        <v>73</v>
      </c>
      <c r="BW97" s="87" t="s">
        <v>84</v>
      </c>
      <c r="BX97" s="87" t="s">
        <v>4</v>
      </c>
      <c r="CL97" s="87" t="s">
        <v>1</v>
      </c>
      <c r="CM97" s="87" t="s">
        <v>71</v>
      </c>
    </row>
    <row r="98" spans="1:91">
      <c r="B98" s="19"/>
      <c r="AR98" s="19"/>
    </row>
    <row r="99" spans="1:91" s="2" customFormat="1" ht="30" customHeight="1">
      <c r="A99" s="32"/>
      <c r="B99" s="33"/>
      <c r="C99" s="68" t="s">
        <v>85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232">
        <f>ROUND(SUM(AG100:AG103), 2)</f>
        <v>0</v>
      </c>
      <c r="AH99" s="232"/>
      <c r="AI99" s="232"/>
      <c r="AJ99" s="232"/>
      <c r="AK99" s="232"/>
      <c r="AL99" s="232"/>
      <c r="AM99" s="232"/>
      <c r="AN99" s="232">
        <f>ROUND(SUM(AN100:AN103), 2)</f>
        <v>0</v>
      </c>
      <c r="AO99" s="232"/>
      <c r="AP99" s="232"/>
      <c r="AQ99" s="92"/>
      <c r="AR99" s="33"/>
      <c r="AS99" s="61" t="s">
        <v>86</v>
      </c>
      <c r="AT99" s="62" t="s">
        <v>87</v>
      </c>
      <c r="AU99" s="62" t="s">
        <v>35</v>
      </c>
      <c r="AV99" s="63" t="s">
        <v>58</v>
      </c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91" s="2" customFormat="1" ht="19.899999999999999" customHeight="1">
      <c r="A100" s="32"/>
      <c r="B100" s="33"/>
      <c r="C100" s="32"/>
      <c r="D100" s="241" t="s">
        <v>88</v>
      </c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  <c r="AA100" s="241"/>
      <c r="AB100" s="241"/>
      <c r="AC100" s="32"/>
      <c r="AD100" s="32"/>
      <c r="AE100" s="32"/>
      <c r="AF100" s="32"/>
      <c r="AG100" s="246">
        <f>ROUND(AG94 * AS100, 2)</f>
        <v>0</v>
      </c>
      <c r="AH100" s="245"/>
      <c r="AI100" s="245"/>
      <c r="AJ100" s="245"/>
      <c r="AK100" s="245"/>
      <c r="AL100" s="245"/>
      <c r="AM100" s="245"/>
      <c r="AN100" s="245">
        <f>ROUND(AG100 + AV100, 2)</f>
        <v>0</v>
      </c>
      <c r="AO100" s="245"/>
      <c r="AP100" s="245"/>
      <c r="AQ100" s="32"/>
      <c r="AR100" s="33"/>
      <c r="AS100" s="93">
        <v>0</v>
      </c>
      <c r="AT100" s="94" t="s">
        <v>89</v>
      </c>
      <c r="AU100" s="94" t="s">
        <v>36</v>
      </c>
      <c r="AV100" s="95">
        <f>ROUND(IF(AU100="základná",AG100*L32,IF(AU100="znížená",AG100*L33,0)), 2)</f>
        <v>0</v>
      </c>
      <c r="AW100" s="32"/>
      <c r="AX100" s="32"/>
      <c r="AY100" s="32"/>
      <c r="AZ100" s="32"/>
      <c r="BA100" s="32"/>
      <c r="BB100" s="32"/>
      <c r="BC100" s="32"/>
      <c r="BD100" s="32"/>
      <c r="BE100" s="32"/>
      <c r="BV100" s="16" t="s">
        <v>90</v>
      </c>
      <c r="BY100" s="96">
        <f>IF(AU100="základná",AV100,0)</f>
        <v>0</v>
      </c>
      <c r="BZ100" s="96">
        <f>IF(AU100="znížená",AV100,0)</f>
        <v>0</v>
      </c>
      <c r="CA100" s="96">
        <v>0</v>
      </c>
      <c r="CB100" s="96">
        <v>0</v>
      </c>
      <c r="CC100" s="96">
        <v>0</v>
      </c>
      <c r="CD100" s="96">
        <f>IF(AU100="základná",AG100,0)</f>
        <v>0</v>
      </c>
      <c r="CE100" s="96">
        <f>IF(AU100="znížená",AG100,0)</f>
        <v>0</v>
      </c>
      <c r="CF100" s="96">
        <f>IF(AU100="zákl. prenesená",AG100,0)</f>
        <v>0</v>
      </c>
      <c r="CG100" s="96">
        <f>IF(AU100="zníž. prenesená",AG100,0)</f>
        <v>0</v>
      </c>
      <c r="CH100" s="96">
        <f>IF(AU100="nulová",AG100,0)</f>
        <v>0</v>
      </c>
      <c r="CI100" s="16">
        <f>IF(AU100="základná",1,IF(AU100="znížená",2,IF(AU100="zákl. prenesená",4,IF(AU100="zníž. prenesená",5,3))))</f>
        <v>1</v>
      </c>
      <c r="CJ100" s="16">
        <f>IF(AT100="stavebná časť",1,IF(AT100="investičná časť",2,3))</f>
        <v>1</v>
      </c>
      <c r="CK100" s="16" t="str">
        <f>IF(D100="Vyplň vlastné","","x")</f>
        <v>x</v>
      </c>
    </row>
    <row r="101" spans="1:91" s="2" customFormat="1" ht="19.899999999999999" customHeight="1">
      <c r="A101" s="32"/>
      <c r="B101" s="33"/>
      <c r="C101" s="32"/>
      <c r="D101" s="242" t="s">
        <v>91</v>
      </c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241"/>
      <c r="AC101" s="32"/>
      <c r="AD101" s="32"/>
      <c r="AE101" s="32"/>
      <c r="AF101" s="32"/>
      <c r="AG101" s="246">
        <f>ROUND(AG94 * AS101, 2)</f>
        <v>0</v>
      </c>
      <c r="AH101" s="245"/>
      <c r="AI101" s="245"/>
      <c r="AJ101" s="245"/>
      <c r="AK101" s="245"/>
      <c r="AL101" s="245"/>
      <c r="AM101" s="245"/>
      <c r="AN101" s="245">
        <f>ROUND(AG101 + AV101, 2)</f>
        <v>0</v>
      </c>
      <c r="AO101" s="245"/>
      <c r="AP101" s="245"/>
      <c r="AQ101" s="32"/>
      <c r="AR101" s="33"/>
      <c r="AS101" s="93">
        <v>0</v>
      </c>
      <c r="AT101" s="94" t="s">
        <v>89</v>
      </c>
      <c r="AU101" s="94" t="s">
        <v>36</v>
      </c>
      <c r="AV101" s="95">
        <f>ROUND(IF(AU101="základná",AG101*L32,IF(AU101="znížená",AG101*L33,0)), 2)</f>
        <v>0</v>
      </c>
      <c r="AW101" s="32"/>
      <c r="AX101" s="32"/>
      <c r="AY101" s="32"/>
      <c r="AZ101" s="32"/>
      <c r="BA101" s="32"/>
      <c r="BB101" s="32"/>
      <c r="BC101" s="32"/>
      <c r="BD101" s="32"/>
      <c r="BE101" s="32"/>
      <c r="BV101" s="16" t="s">
        <v>92</v>
      </c>
      <c r="BY101" s="96">
        <f>IF(AU101="základná",AV101,0)</f>
        <v>0</v>
      </c>
      <c r="BZ101" s="96">
        <f>IF(AU101="znížená",AV101,0)</f>
        <v>0</v>
      </c>
      <c r="CA101" s="96">
        <v>0</v>
      </c>
      <c r="CB101" s="96">
        <v>0</v>
      </c>
      <c r="CC101" s="96">
        <v>0</v>
      </c>
      <c r="CD101" s="96">
        <f>IF(AU101="základná",AG101,0)</f>
        <v>0</v>
      </c>
      <c r="CE101" s="96">
        <f>IF(AU101="znížená",AG101,0)</f>
        <v>0</v>
      </c>
      <c r="CF101" s="96">
        <f>IF(AU101="zákl. prenesená",AG101,0)</f>
        <v>0</v>
      </c>
      <c r="CG101" s="96">
        <f>IF(AU101="zníž. prenesená",AG101,0)</f>
        <v>0</v>
      </c>
      <c r="CH101" s="96">
        <f>IF(AU101="nulová",AG101,0)</f>
        <v>0</v>
      </c>
      <c r="CI101" s="16">
        <f>IF(AU101="základná",1,IF(AU101="znížená",2,IF(AU101="zákl. prenesená",4,IF(AU101="zníž. prenesená",5,3))))</f>
        <v>1</v>
      </c>
      <c r="CJ101" s="16">
        <f>IF(AT101="stavebná časť",1,IF(AT101="investičná časť",2,3))</f>
        <v>1</v>
      </c>
      <c r="CK101" s="16" t="str">
        <f>IF(D101="Vyplň vlastné","","x")</f>
        <v/>
      </c>
    </row>
    <row r="102" spans="1:91" s="2" customFormat="1" ht="19.899999999999999" customHeight="1">
      <c r="A102" s="32"/>
      <c r="B102" s="33"/>
      <c r="C102" s="32"/>
      <c r="D102" s="242" t="s">
        <v>91</v>
      </c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241"/>
      <c r="AB102" s="241"/>
      <c r="AC102" s="32"/>
      <c r="AD102" s="32"/>
      <c r="AE102" s="32"/>
      <c r="AF102" s="32"/>
      <c r="AG102" s="246">
        <f>ROUND(AG94 * AS102, 2)</f>
        <v>0</v>
      </c>
      <c r="AH102" s="245"/>
      <c r="AI102" s="245"/>
      <c r="AJ102" s="245"/>
      <c r="AK102" s="245"/>
      <c r="AL102" s="245"/>
      <c r="AM102" s="245"/>
      <c r="AN102" s="245">
        <f>ROUND(AG102 + AV102, 2)</f>
        <v>0</v>
      </c>
      <c r="AO102" s="245"/>
      <c r="AP102" s="245"/>
      <c r="AQ102" s="32"/>
      <c r="AR102" s="33"/>
      <c r="AS102" s="93">
        <v>0</v>
      </c>
      <c r="AT102" s="94" t="s">
        <v>89</v>
      </c>
      <c r="AU102" s="94" t="s">
        <v>36</v>
      </c>
      <c r="AV102" s="95">
        <f>ROUND(IF(AU102="základná",AG102*L32,IF(AU102="znížená",AG102*L33,0)), 2)</f>
        <v>0</v>
      </c>
      <c r="AW102" s="32"/>
      <c r="AX102" s="32"/>
      <c r="AY102" s="32"/>
      <c r="AZ102" s="32"/>
      <c r="BA102" s="32"/>
      <c r="BB102" s="32"/>
      <c r="BC102" s="32"/>
      <c r="BD102" s="32"/>
      <c r="BE102" s="32"/>
      <c r="BV102" s="16" t="s">
        <v>92</v>
      </c>
      <c r="BY102" s="96">
        <f>IF(AU102="základná",AV102,0)</f>
        <v>0</v>
      </c>
      <c r="BZ102" s="96">
        <f>IF(AU102="znížená",AV102,0)</f>
        <v>0</v>
      </c>
      <c r="CA102" s="96">
        <v>0</v>
      </c>
      <c r="CB102" s="96">
        <v>0</v>
      </c>
      <c r="CC102" s="96">
        <v>0</v>
      </c>
      <c r="CD102" s="96">
        <f>IF(AU102="základná",AG102,0)</f>
        <v>0</v>
      </c>
      <c r="CE102" s="96">
        <f>IF(AU102="znížená",AG102,0)</f>
        <v>0</v>
      </c>
      <c r="CF102" s="96">
        <f>IF(AU102="zákl. prenesená",AG102,0)</f>
        <v>0</v>
      </c>
      <c r="CG102" s="96">
        <f>IF(AU102="zníž. prenesená",AG102,0)</f>
        <v>0</v>
      </c>
      <c r="CH102" s="96">
        <f>IF(AU102="nulová",AG102,0)</f>
        <v>0</v>
      </c>
      <c r="CI102" s="16">
        <f>IF(AU102="základná",1,IF(AU102="znížená",2,IF(AU102="zákl. prenesená",4,IF(AU102="zníž. prenesená",5,3))))</f>
        <v>1</v>
      </c>
      <c r="CJ102" s="16">
        <f>IF(AT102="stavebná časť",1,IF(AT102="investičná časť",2,3))</f>
        <v>1</v>
      </c>
      <c r="CK102" s="16" t="str">
        <f>IF(D102="Vyplň vlastné","","x")</f>
        <v/>
      </c>
    </row>
    <row r="103" spans="1:91" s="2" customFormat="1" ht="19.899999999999999" customHeight="1">
      <c r="A103" s="32"/>
      <c r="B103" s="33"/>
      <c r="C103" s="32"/>
      <c r="D103" s="242" t="s">
        <v>91</v>
      </c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241"/>
      <c r="AB103" s="241"/>
      <c r="AC103" s="32"/>
      <c r="AD103" s="32"/>
      <c r="AE103" s="32"/>
      <c r="AF103" s="32"/>
      <c r="AG103" s="246">
        <f>ROUND(AG94 * AS103, 2)</f>
        <v>0</v>
      </c>
      <c r="AH103" s="245"/>
      <c r="AI103" s="245"/>
      <c r="AJ103" s="245"/>
      <c r="AK103" s="245"/>
      <c r="AL103" s="245"/>
      <c r="AM103" s="245"/>
      <c r="AN103" s="245">
        <f>ROUND(AG103 + AV103, 2)</f>
        <v>0</v>
      </c>
      <c r="AO103" s="245"/>
      <c r="AP103" s="245"/>
      <c r="AQ103" s="32"/>
      <c r="AR103" s="33"/>
      <c r="AS103" s="97">
        <v>0</v>
      </c>
      <c r="AT103" s="98" t="s">
        <v>89</v>
      </c>
      <c r="AU103" s="98" t="s">
        <v>36</v>
      </c>
      <c r="AV103" s="99">
        <f>ROUND(IF(AU103="základná",AG103*L32,IF(AU103="znížená",AG103*L33,0)), 2)</f>
        <v>0</v>
      </c>
      <c r="AW103" s="32"/>
      <c r="AX103" s="32"/>
      <c r="AY103" s="32"/>
      <c r="AZ103" s="32"/>
      <c r="BA103" s="32"/>
      <c r="BB103" s="32"/>
      <c r="BC103" s="32"/>
      <c r="BD103" s="32"/>
      <c r="BE103" s="32"/>
      <c r="BV103" s="16" t="s">
        <v>92</v>
      </c>
      <c r="BY103" s="96">
        <f>IF(AU103="základná",AV103,0)</f>
        <v>0</v>
      </c>
      <c r="BZ103" s="96">
        <f>IF(AU103="znížená",AV103,0)</f>
        <v>0</v>
      </c>
      <c r="CA103" s="96">
        <v>0</v>
      </c>
      <c r="CB103" s="96">
        <v>0</v>
      </c>
      <c r="CC103" s="96">
        <v>0</v>
      </c>
      <c r="CD103" s="96">
        <f>IF(AU103="základná",AG103,0)</f>
        <v>0</v>
      </c>
      <c r="CE103" s="96">
        <f>IF(AU103="znížená",AG103,0)</f>
        <v>0</v>
      </c>
      <c r="CF103" s="96">
        <f>IF(AU103="zákl. prenesená",AG103,0)</f>
        <v>0</v>
      </c>
      <c r="CG103" s="96">
        <f>IF(AU103="zníž. prenesená",AG103,0)</f>
        <v>0</v>
      </c>
      <c r="CH103" s="96">
        <f>IF(AU103="nulová",AG103,0)</f>
        <v>0</v>
      </c>
      <c r="CI103" s="16">
        <f>IF(AU103="základná",1,IF(AU103="znížená",2,IF(AU103="zákl. prenesená",4,IF(AU103="zníž. prenesená",5,3))))</f>
        <v>1</v>
      </c>
      <c r="CJ103" s="16">
        <f>IF(AT103="stavebná časť",1,IF(AT103="investičná časť",2,3))</f>
        <v>1</v>
      </c>
      <c r="CK103" s="16" t="str">
        <f>IF(D103="Vyplň vlastné","","x")</f>
        <v/>
      </c>
    </row>
    <row r="104" spans="1:91" s="2" customFormat="1" ht="10.9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3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</row>
    <row r="105" spans="1:91" s="2" customFormat="1" ht="30" customHeight="1">
      <c r="A105" s="32"/>
      <c r="B105" s="33"/>
      <c r="C105" s="100" t="s">
        <v>93</v>
      </c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244">
        <f>ROUND(AG94 + AG99, 2)</f>
        <v>0</v>
      </c>
      <c r="AH105" s="244"/>
      <c r="AI105" s="244"/>
      <c r="AJ105" s="244"/>
      <c r="AK105" s="244"/>
      <c r="AL105" s="244"/>
      <c r="AM105" s="244"/>
      <c r="AN105" s="244">
        <f>ROUND(AN94 + AN99, 2)</f>
        <v>0</v>
      </c>
      <c r="AO105" s="244"/>
      <c r="AP105" s="244"/>
      <c r="AQ105" s="101"/>
      <c r="AR105" s="33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</row>
    <row r="106" spans="1:91" s="2" customFormat="1" ht="6.95" customHeight="1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33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</row>
  </sheetData>
  <mergeCells count="68">
    <mergeCell ref="W32:AE32"/>
    <mergeCell ref="AK32:AO32"/>
    <mergeCell ref="D103:AB103"/>
    <mergeCell ref="X38:AB38"/>
    <mergeCell ref="W33:AE33"/>
    <mergeCell ref="AK33:AO33"/>
    <mergeCell ref="W34:AE34"/>
    <mergeCell ref="AK34:AO34"/>
    <mergeCell ref="W35:AE35"/>
    <mergeCell ref="AK35:AO35"/>
    <mergeCell ref="W36:AE36"/>
    <mergeCell ref="AK36:AO36"/>
    <mergeCell ref="AN103:AP103"/>
    <mergeCell ref="AG99:AM99"/>
    <mergeCell ref="AN99:AP99"/>
    <mergeCell ref="C92:G92"/>
    <mergeCell ref="I92:AF92"/>
    <mergeCell ref="D95:H95"/>
    <mergeCell ref="AG105:AM105"/>
    <mergeCell ref="AN105:AP105"/>
    <mergeCell ref="AN100:AP100"/>
    <mergeCell ref="AG101:AM101"/>
    <mergeCell ref="AN101:AP101"/>
    <mergeCell ref="AG102:AM102"/>
    <mergeCell ref="AN102:AP102"/>
    <mergeCell ref="AG103:AM103"/>
    <mergeCell ref="AG100:AM100"/>
    <mergeCell ref="D101:AB101"/>
    <mergeCell ref="D102:AB102"/>
    <mergeCell ref="AN97:AP97"/>
    <mergeCell ref="AG97:AM97"/>
    <mergeCell ref="J95:AF95"/>
    <mergeCell ref="D96:H96"/>
    <mergeCell ref="J96:AF96"/>
    <mergeCell ref="D97:H97"/>
    <mergeCell ref="J97:AF97"/>
    <mergeCell ref="AR2:BE2"/>
    <mergeCell ref="BE5:BE34"/>
    <mergeCell ref="AN92:AP92"/>
    <mergeCell ref="AG92:AM92"/>
    <mergeCell ref="D100:AB100"/>
    <mergeCell ref="L31:P31"/>
    <mergeCell ref="W31:AE31"/>
    <mergeCell ref="AK31:AO31"/>
    <mergeCell ref="L32:P32"/>
    <mergeCell ref="AS89:AT91"/>
    <mergeCell ref="AM90:AP90"/>
    <mergeCell ref="L85:AO85"/>
    <mergeCell ref="AM87:AN87"/>
    <mergeCell ref="AM89:AP89"/>
    <mergeCell ref="L33:P33"/>
    <mergeCell ref="L34:P34"/>
    <mergeCell ref="AN95:AP95"/>
    <mergeCell ref="AG95:AM95"/>
    <mergeCell ref="AN96:AP96"/>
    <mergeCell ref="AG96:AM96"/>
    <mergeCell ref="K5:AO5"/>
    <mergeCell ref="K6:AO6"/>
    <mergeCell ref="E14:AJ14"/>
    <mergeCell ref="E23:AN23"/>
    <mergeCell ref="AG94:AM94"/>
    <mergeCell ref="AN94:AP94"/>
    <mergeCell ref="L35:P35"/>
    <mergeCell ref="L36:P36"/>
    <mergeCell ref="AK38:AO38"/>
    <mergeCell ref="AK26:AO26"/>
    <mergeCell ref="AK27:AO27"/>
    <mergeCell ref="AK29:AO29"/>
  </mergeCells>
  <dataValidations count="2">
    <dataValidation type="list" allowBlank="1" showInputMessage="1" showErrorMessage="1" error="Povolené sú hodnoty základná, znížená, nulová." sqref="AU99:AU103">
      <formula1>"základná, znížená, nulová"</formula1>
    </dataValidation>
    <dataValidation type="list" allowBlank="1" showInputMessage="1" showErrorMessage="1" error="Povolené sú hodnoty stavebná časť, technologická časť, investičná časť." sqref="AT99:AT103">
      <formula1>"stavebná časť, technologická časť, investičná časť"</formula1>
    </dataValidation>
  </dataValidations>
  <hyperlinks>
    <hyperlink ref="A95" location="'0320201 - wielandovsky le...'!C2" display="/"/>
    <hyperlink ref="A96" location="'0320202 - krb'!C2" display="/"/>
    <hyperlink ref="A97" location="'0320203 - Lavičkové sedenie 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23"/>
  <sheetViews>
    <sheetView showGridLines="0" topLeftCell="A590" zoomScaleNormal="100" workbookViewId="0">
      <selection activeCell="A125" activeCellId="1" sqref="A91:XFD91 A125:XFD12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2"/>
      <c r="L2" s="233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79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03"/>
      <c r="J3" s="18"/>
      <c r="K3" s="18"/>
      <c r="L3" s="19"/>
      <c r="AT3" s="16" t="s">
        <v>71</v>
      </c>
    </row>
    <row r="4" spans="1:46" s="1" customFormat="1" ht="24.95" customHeight="1">
      <c r="B4" s="19"/>
      <c r="D4" s="20" t="s">
        <v>94</v>
      </c>
      <c r="I4" s="102"/>
      <c r="L4" s="19"/>
      <c r="M4" s="104" t="s">
        <v>9</v>
      </c>
      <c r="AT4" s="16" t="s">
        <v>3</v>
      </c>
    </row>
    <row r="5" spans="1:46" s="1" customFormat="1" ht="6.95" customHeight="1">
      <c r="B5" s="19"/>
      <c r="I5" s="102"/>
      <c r="L5" s="19"/>
    </row>
    <row r="6" spans="1:46" s="1" customFormat="1" ht="12" customHeight="1">
      <c r="B6" s="19"/>
      <c r="D6" s="26" t="s">
        <v>15</v>
      </c>
      <c r="I6" s="102"/>
      <c r="L6" s="19"/>
    </row>
    <row r="7" spans="1:46" s="1" customFormat="1" ht="16.5" customHeight="1">
      <c r="B7" s="19"/>
      <c r="E7" s="269" t="str">
        <f>'Rekapitulácia stavby'!K6</f>
        <v>Wielandovský letostánok</v>
      </c>
      <c r="F7" s="270"/>
      <c r="G7" s="270"/>
      <c r="H7" s="270"/>
      <c r="I7" s="102"/>
      <c r="L7" s="19"/>
    </row>
    <row r="8" spans="1:46" s="2" customFormat="1" ht="12" customHeight="1">
      <c r="A8" s="32"/>
      <c r="B8" s="33"/>
      <c r="C8" s="32"/>
      <c r="D8" s="26" t="s">
        <v>95</v>
      </c>
      <c r="E8" s="32"/>
      <c r="F8" s="32"/>
      <c r="G8" s="32"/>
      <c r="H8" s="32"/>
      <c r="I8" s="105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0" t="s">
        <v>665</v>
      </c>
      <c r="F9" s="268"/>
      <c r="G9" s="268"/>
      <c r="H9" s="268"/>
      <c r="I9" s="105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105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6" t="s">
        <v>16</v>
      </c>
      <c r="E11" s="32"/>
      <c r="F11" s="24" t="s">
        <v>1</v>
      </c>
      <c r="G11" s="32"/>
      <c r="H11" s="32"/>
      <c r="I11" s="106" t="s">
        <v>17</v>
      </c>
      <c r="J11" s="24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6" t="s">
        <v>18</v>
      </c>
      <c r="E12" s="32"/>
      <c r="F12" s="24" t="s">
        <v>96</v>
      </c>
      <c r="G12" s="32"/>
      <c r="H12" s="32"/>
      <c r="I12" s="106" t="s">
        <v>19</v>
      </c>
      <c r="J12" s="221" t="str">
        <f>'Rekapitulácia stavby'!AN8</f>
        <v>Vyplň údaj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105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6" t="s">
        <v>20</v>
      </c>
      <c r="E14" s="32"/>
      <c r="F14" s="32"/>
      <c r="G14" s="32"/>
      <c r="H14" s="32"/>
      <c r="I14" s="106" t="s">
        <v>21</v>
      </c>
      <c r="J14" s="24" t="str">
        <f>IF('Rekapitulácia stavby'!AN10="","",'Rekapitulácia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4" t="str">
        <f>IF('Rekapitulácia stavby'!E11="","",'Rekapitulácia stavby'!E11)</f>
        <v>Obec Vlková</v>
      </c>
      <c r="F15" s="32"/>
      <c r="G15" s="32"/>
      <c r="H15" s="32"/>
      <c r="I15" s="106" t="s">
        <v>22</v>
      </c>
      <c r="J15" s="24" t="str">
        <f>IF('Rekapitulácia stavby'!AN11="","",'Rekapitulácia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105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6" t="s">
        <v>23</v>
      </c>
      <c r="E17" s="32"/>
      <c r="F17" s="32"/>
      <c r="G17" s="32"/>
      <c r="H17" s="32"/>
      <c r="I17" s="106" t="s">
        <v>21</v>
      </c>
      <c r="J17" s="27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1" t="str">
        <f>'Rekapitulácia stavby'!E14</f>
        <v>Vyplň údaj</v>
      </c>
      <c r="F18" s="272"/>
      <c r="G18" s="272"/>
      <c r="H18" s="272"/>
      <c r="I18" s="106" t="s">
        <v>22</v>
      </c>
      <c r="J18" s="27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105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6" t="s">
        <v>25</v>
      </c>
      <c r="E20" s="32"/>
      <c r="F20" s="32"/>
      <c r="G20" s="32"/>
      <c r="H20" s="32"/>
      <c r="I20" s="106" t="s">
        <v>21</v>
      </c>
      <c r="J20" s="24" t="str">
        <f>IF('Rekapitulácia stavby'!AN16="","",'Rekapitulácia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4" t="str">
        <f>IF('Rekapitulácia stavby'!E17="","",'Rekapitulácia stavby'!E17)</f>
        <v>Archgroup SK s.r.o. Levoča</v>
      </c>
      <c r="F21" s="32"/>
      <c r="G21" s="32"/>
      <c r="H21" s="32"/>
      <c r="I21" s="106" t="s">
        <v>22</v>
      </c>
      <c r="J21" s="24" t="str">
        <f>IF('Rekapitulácia stavby'!AN17="","",'Rekapitulácia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105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6" t="s">
        <v>27</v>
      </c>
      <c r="E23" s="32"/>
      <c r="F23" s="32"/>
      <c r="G23" s="32"/>
      <c r="H23" s="32"/>
      <c r="I23" s="106" t="s">
        <v>21</v>
      </c>
      <c r="J23" s="24" t="str">
        <f>IF('Rekapitulácia stavby'!AN19="","",'Rekapitulácia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4" t="str">
        <f>IF('Rekapitulácia stavby'!E20="","",'Rekapitulácia stavby'!E20)</f>
        <v>Ing. Ján Nebus</v>
      </c>
      <c r="F24" s="32"/>
      <c r="G24" s="32"/>
      <c r="H24" s="32"/>
      <c r="I24" s="106" t="s">
        <v>22</v>
      </c>
      <c r="J24" s="24" t="str">
        <f>IF('Rekapitulácia stavby'!AN20="","",'Rekapitulácia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105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6" t="s">
        <v>28</v>
      </c>
      <c r="E26" s="32"/>
      <c r="F26" s="32"/>
      <c r="G26" s="32"/>
      <c r="H26" s="32"/>
      <c r="I26" s="105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7"/>
      <c r="B27" s="108"/>
      <c r="C27" s="107"/>
      <c r="D27" s="107"/>
      <c r="E27" s="230" t="s">
        <v>1</v>
      </c>
      <c r="F27" s="230"/>
      <c r="G27" s="230"/>
      <c r="H27" s="230"/>
      <c r="I27" s="109"/>
      <c r="J27" s="107"/>
      <c r="K27" s="107"/>
      <c r="L27" s="110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105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5"/>
      <c r="E29" s="65"/>
      <c r="F29" s="65"/>
      <c r="G29" s="65"/>
      <c r="H29" s="65"/>
      <c r="I29" s="111"/>
      <c r="J29" s="65"/>
      <c r="K29" s="65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12" t="s">
        <v>31</v>
      </c>
      <c r="E30" s="32"/>
      <c r="F30" s="32"/>
      <c r="G30" s="32"/>
      <c r="H30" s="32"/>
      <c r="I30" s="105"/>
      <c r="J30" s="70">
        <f>ROUND(J129,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5"/>
      <c r="E31" s="65"/>
      <c r="F31" s="65"/>
      <c r="G31" s="65"/>
      <c r="H31" s="65"/>
      <c r="I31" s="111"/>
      <c r="J31" s="65"/>
      <c r="K31" s="65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33</v>
      </c>
      <c r="G32" s="32"/>
      <c r="H32" s="32"/>
      <c r="I32" s="113" t="s">
        <v>32</v>
      </c>
      <c r="J32" s="36" t="s">
        <v>34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14" t="s">
        <v>35</v>
      </c>
      <c r="E33" s="26" t="s">
        <v>36</v>
      </c>
      <c r="F33" s="115">
        <f>ROUND((SUM(BE129:BE622)),  2)</f>
        <v>0</v>
      </c>
      <c r="G33" s="32"/>
      <c r="H33" s="32"/>
      <c r="I33" s="116">
        <v>0.2</v>
      </c>
      <c r="J33" s="115">
        <f>ROUND(((SUM(BE129:BE622))*I33),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6" t="s">
        <v>37</v>
      </c>
      <c r="F34" s="115">
        <f>ROUND((SUM(BF129:BF622)),  2)</f>
        <v>0</v>
      </c>
      <c r="G34" s="32"/>
      <c r="H34" s="32"/>
      <c r="I34" s="116">
        <v>0.2</v>
      </c>
      <c r="J34" s="115">
        <f>ROUND(((SUM(BF129:BF622))*I34),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6" t="s">
        <v>38</v>
      </c>
      <c r="F35" s="115">
        <f>ROUND((SUM(BG129:BG622)),  2)</f>
        <v>0</v>
      </c>
      <c r="G35" s="32"/>
      <c r="H35" s="32"/>
      <c r="I35" s="116">
        <v>0.2</v>
      </c>
      <c r="J35" s="115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6" t="s">
        <v>39</v>
      </c>
      <c r="F36" s="115">
        <f>ROUND((SUM(BH129:BH622)),  2)</f>
        <v>0</v>
      </c>
      <c r="G36" s="32"/>
      <c r="H36" s="32"/>
      <c r="I36" s="116">
        <v>0.2</v>
      </c>
      <c r="J36" s="115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6" t="s">
        <v>40</v>
      </c>
      <c r="F37" s="115">
        <f>ROUND((SUM(BI129:BI622)),  2)</f>
        <v>0</v>
      </c>
      <c r="G37" s="32"/>
      <c r="H37" s="32"/>
      <c r="I37" s="116">
        <v>0</v>
      </c>
      <c r="J37" s="115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105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17" t="s">
        <v>41</v>
      </c>
      <c r="E39" s="59"/>
      <c r="F39" s="59"/>
      <c r="G39" s="118" t="s">
        <v>42</v>
      </c>
      <c r="H39" s="119" t="s">
        <v>43</v>
      </c>
      <c r="I39" s="120"/>
      <c r="J39" s="121">
        <f>SUM(J30:J37)</f>
        <v>0</v>
      </c>
      <c r="K39" s="12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105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9"/>
      <c r="I41" s="102"/>
      <c r="L41" s="19"/>
    </row>
    <row r="42" spans="1:31" s="1" customFormat="1" ht="14.45" customHeight="1">
      <c r="B42" s="19"/>
      <c r="I42" s="102"/>
      <c r="L42" s="19"/>
    </row>
    <row r="43" spans="1:31" s="1" customFormat="1" ht="14.45" customHeight="1">
      <c r="B43" s="19"/>
      <c r="I43" s="102"/>
      <c r="L43" s="19"/>
    </row>
    <row r="44" spans="1:31" s="1" customFormat="1" ht="14.45" customHeight="1">
      <c r="B44" s="19"/>
      <c r="I44" s="102"/>
      <c r="L44" s="19"/>
    </row>
    <row r="45" spans="1:31" s="1" customFormat="1" ht="14.45" customHeight="1">
      <c r="B45" s="19"/>
      <c r="I45" s="102"/>
      <c r="L45" s="19"/>
    </row>
    <row r="46" spans="1:31" s="1" customFormat="1" ht="14.45" customHeight="1">
      <c r="B46" s="19"/>
      <c r="I46" s="102"/>
      <c r="L46" s="19"/>
    </row>
    <row r="47" spans="1:31" s="1" customFormat="1" ht="14.45" customHeight="1">
      <c r="B47" s="19"/>
      <c r="I47" s="102"/>
      <c r="L47" s="19"/>
    </row>
    <row r="48" spans="1:31" s="1" customFormat="1" ht="14.45" customHeight="1">
      <c r="B48" s="19"/>
      <c r="I48" s="102"/>
      <c r="L48" s="19"/>
    </row>
    <row r="49" spans="1:31" s="1" customFormat="1" ht="14.45" customHeight="1">
      <c r="B49" s="19"/>
      <c r="I49" s="102"/>
      <c r="L49" s="19"/>
    </row>
    <row r="50" spans="1:31" s="2" customFormat="1" ht="14.45" customHeight="1">
      <c r="B50" s="42"/>
      <c r="D50" s="43" t="s">
        <v>44</v>
      </c>
      <c r="E50" s="44"/>
      <c r="F50" s="44"/>
      <c r="G50" s="43" t="s">
        <v>45</v>
      </c>
      <c r="H50" s="44"/>
      <c r="I50" s="123"/>
      <c r="J50" s="44"/>
      <c r="K50" s="44"/>
      <c r="L50" s="42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2"/>
      <c r="B61" s="33"/>
      <c r="C61" s="32"/>
      <c r="D61" s="45" t="s">
        <v>46</v>
      </c>
      <c r="E61" s="35"/>
      <c r="F61" s="124" t="s">
        <v>47</v>
      </c>
      <c r="G61" s="45" t="s">
        <v>46</v>
      </c>
      <c r="H61" s="35"/>
      <c r="I61" s="125"/>
      <c r="J61" s="126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127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2"/>
      <c r="B76" s="33"/>
      <c r="C76" s="32"/>
      <c r="D76" s="45" t="s">
        <v>46</v>
      </c>
      <c r="E76" s="35"/>
      <c r="F76" s="124" t="s">
        <v>47</v>
      </c>
      <c r="G76" s="45" t="s">
        <v>46</v>
      </c>
      <c r="H76" s="35"/>
      <c r="I76" s="125"/>
      <c r="J76" s="126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9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0" t="s">
        <v>97</v>
      </c>
      <c r="D82" s="32"/>
      <c r="E82" s="32"/>
      <c r="F82" s="32"/>
      <c r="G82" s="32"/>
      <c r="H82" s="32"/>
      <c r="I82" s="105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5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6" t="s">
        <v>15</v>
      </c>
      <c r="D84" s="32"/>
      <c r="E84" s="32"/>
      <c r="F84" s="32"/>
      <c r="G84" s="32"/>
      <c r="H84" s="32"/>
      <c r="I84" s="105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69" t="str">
        <f>E7</f>
        <v>Wielandovský letostánok</v>
      </c>
      <c r="F85" s="270"/>
      <c r="G85" s="270"/>
      <c r="H85" s="270"/>
      <c r="I85" s="105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6" t="s">
        <v>95</v>
      </c>
      <c r="D86" s="32"/>
      <c r="E86" s="32"/>
      <c r="F86" s="32"/>
      <c r="G86" s="32"/>
      <c r="H86" s="32"/>
      <c r="I86" s="105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60" t="str">
        <f>E9</f>
        <v>0320201 - Wielandovsky letostánok</v>
      </c>
      <c r="F87" s="268"/>
      <c r="G87" s="268"/>
      <c r="H87" s="268"/>
      <c r="I87" s="105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105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6" t="s">
        <v>18</v>
      </c>
      <c r="D89" s="32"/>
      <c r="E89" s="32"/>
      <c r="F89" s="24" t="str">
        <f>F12</f>
        <v xml:space="preserve">Vlková </v>
      </c>
      <c r="G89" s="32"/>
      <c r="H89" s="32"/>
      <c r="I89" s="106" t="s">
        <v>19</v>
      </c>
      <c r="J89" s="221" t="str">
        <f>IF(J12="","",J12)</f>
        <v>Vyplň údaj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5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4.75" customHeight="1">
      <c r="A91" s="32"/>
      <c r="B91" s="33"/>
      <c r="C91" s="26" t="s">
        <v>20</v>
      </c>
      <c r="D91" s="32"/>
      <c r="E91" s="32"/>
      <c r="F91" s="24" t="str">
        <f>E15</f>
        <v>Obec Vlková</v>
      </c>
      <c r="G91" s="32"/>
      <c r="H91" s="32"/>
      <c r="I91" s="106" t="s">
        <v>25</v>
      </c>
      <c r="J91" s="29" t="str">
        <f>E21</f>
        <v>Archgroup SK s.r.o. Levoča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6" t="s">
        <v>23</v>
      </c>
      <c r="D92" s="32"/>
      <c r="E92" s="32"/>
      <c r="F92" s="220" t="str">
        <f>IF(E18="","",E18)</f>
        <v>Vyplň údaj</v>
      </c>
      <c r="G92" s="32"/>
      <c r="H92" s="32"/>
      <c r="I92" s="106" t="s">
        <v>27</v>
      </c>
      <c r="J92" s="29" t="str">
        <f>E24</f>
        <v>Ing. Ján Nebus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105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30" t="s">
        <v>98</v>
      </c>
      <c r="D94" s="101"/>
      <c r="E94" s="101"/>
      <c r="F94" s="101"/>
      <c r="G94" s="101"/>
      <c r="H94" s="101"/>
      <c r="I94" s="131"/>
      <c r="J94" s="132" t="s">
        <v>99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5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33" t="s">
        <v>100</v>
      </c>
      <c r="D96" s="32"/>
      <c r="E96" s="32"/>
      <c r="F96" s="32"/>
      <c r="G96" s="32"/>
      <c r="H96" s="32"/>
      <c r="I96" s="105"/>
      <c r="J96" s="70">
        <f>J129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6" t="s">
        <v>101</v>
      </c>
    </row>
    <row r="97" spans="1:31" s="9" customFormat="1" ht="24.95" customHeight="1">
      <c r="B97" s="134"/>
      <c r="D97" s="135" t="s">
        <v>102</v>
      </c>
      <c r="E97" s="136"/>
      <c r="F97" s="136"/>
      <c r="G97" s="136"/>
      <c r="H97" s="136"/>
      <c r="I97" s="137"/>
      <c r="J97" s="138">
        <f>J130</f>
        <v>0</v>
      </c>
      <c r="L97" s="134"/>
    </row>
    <row r="98" spans="1:31" s="10" customFormat="1" ht="19.899999999999999" customHeight="1">
      <c r="B98" s="139"/>
      <c r="D98" s="140" t="s">
        <v>103</v>
      </c>
      <c r="E98" s="141"/>
      <c r="F98" s="141"/>
      <c r="G98" s="141"/>
      <c r="H98" s="141"/>
      <c r="I98" s="142"/>
      <c r="J98" s="143">
        <f>J131</f>
        <v>0</v>
      </c>
      <c r="L98" s="139"/>
    </row>
    <row r="99" spans="1:31" s="10" customFormat="1" ht="19.899999999999999" customHeight="1">
      <c r="B99" s="139"/>
      <c r="D99" s="140" t="s">
        <v>104</v>
      </c>
      <c r="E99" s="141"/>
      <c r="F99" s="141"/>
      <c r="G99" s="141"/>
      <c r="H99" s="141"/>
      <c r="I99" s="142"/>
      <c r="J99" s="143">
        <f>J150</f>
        <v>0</v>
      </c>
      <c r="L99" s="139"/>
    </row>
    <row r="100" spans="1:31" s="10" customFormat="1" ht="19.899999999999999" customHeight="1">
      <c r="B100" s="139"/>
      <c r="D100" s="140" t="s">
        <v>105</v>
      </c>
      <c r="E100" s="141"/>
      <c r="F100" s="141"/>
      <c r="G100" s="141"/>
      <c r="H100" s="141"/>
      <c r="I100" s="142"/>
      <c r="J100" s="143">
        <f>J173</f>
        <v>0</v>
      </c>
      <c r="L100" s="139"/>
    </row>
    <row r="101" spans="1:31" s="10" customFormat="1" ht="19.899999999999999" customHeight="1">
      <c r="B101" s="139"/>
      <c r="D101" s="140" t="s">
        <v>106</v>
      </c>
      <c r="E101" s="141"/>
      <c r="F101" s="141"/>
      <c r="G101" s="141"/>
      <c r="H101" s="141"/>
      <c r="I101" s="142"/>
      <c r="J101" s="143">
        <f>J186</f>
        <v>0</v>
      </c>
      <c r="L101" s="139"/>
    </row>
    <row r="102" spans="1:31" s="10" customFormat="1" ht="19.899999999999999" customHeight="1">
      <c r="B102" s="139"/>
      <c r="D102" s="140" t="s">
        <v>107</v>
      </c>
      <c r="E102" s="141"/>
      <c r="F102" s="141"/>
      <c r="G102" s="141"/>
      <c r="H102" s="141"/>
      <c r="I102" s="142"/>
      <c r="J102" s="143">
        <f>J218</f>
        <v>0</v>
      </c>
      <c r="L102" s="139"/>
    </row>
    <row r="103" spans="1:31" s="9" customFormat="1" ht="24.95" customHeight="1">
      <c r="B103" s="134"/>
      <c r="D103" s="135" t="s">
        <v>108</v>
      </c>
      <c r="E103" s="136"/>
      <c r="F103" s="136"/>
      <c r="G103" s="136"/>
      <c r="H103" s="136"/>
      <c r="I103" s="137"/>
      <c r="J103" s="138">
        <f>J236</f>
        <v>0</v>
      </c>
      <c r="L103" s="134"/>
    </row>
    <row r="104" spans="1:31" s="10" customFormat="1" ht="19.899999999999999" customHeight="1">
      <c r="B104" s="139"/>
      <c r="D104" s="140" t="s">
        <v>109</v>
      </c>
      <c r="E104" s="141"/>
      <c r="F104" s="141"/>
      <c r="G104" s="141"/>
      <c r="H104" s="141"/>
      <c r="I104" s="142"/>
      <c r="J104" s="143">
        <f>J237</f>
        <v>0</v>
      </c>
      <c r="L104" s="139"/>
    </row>
    <row r="105" spans="1:31" s="10" customFormat="1" ht="19.899999999999999" customHeight="1">
      <c r="B105" s="139"/>
      <c r="D105" s="140" t="s">
        <v>110</v>
      </c>
      <c r="E105" s="141"/>
      <c r="F105" s="141"/>
      <c r="G105" s="141"/>
      <c r="H105" s="141"/>
      <c r="I105" s="142"/>
      <c r="J105" s="143">
        <f>J457</f>
        <v>0</v>
      </c>
      <c r="L105" s="139"/>
    </row>
    <row r="106" spans="1:31" s="10" customFormat="1" ht="19.899999999999999" customHeight="1">
      <c r="B106" s="139"/>
      <c r="D106" s="140" t="s">
        <v>111</v>
      </c>
      <c r="E106" s="141"/>
      <c r="F106" s="141"/>
      <c r="G106" s="141"/>
      <c r="H106" s="141"/>
      <c r="I106" s="142"/>
      <c r="J106" s="143">
        <f>J545</f>
        <v>0</v>
      </c>
      <c r="L106" s="139"/>
    </row>
    <row r="107" spans="1:31" s="10" customFormat="1" ht="19.899999999999999" customHeight="1">
      <c r="B107" s="139"/>
      <c r="D107" s="140" t="s">
        <v>112</v>
      </c>
      <c r="E107" s="141"/>
      <c r="F107" s="141"/>
      <c r="G107" s="141"/>
      <c r="H107" s="141"/>
      <c r="I107" s="142"/>
      <c r="J107" s="143">
        <f>J561</f>
        <v>0</v>
      </c>
      <c r="L107" s="139"/>
    </row>
    <row r="108" spans="1:31" s="9" customFormat="1" ht="24.95" customHeight="1">
      <c r="B108" s="134"/>
      <c r="D108" s="135" t="s">
        <v>113</v>
      </c>
      <c r="E108" s="136"/>
      <c r="F108" s="136"/>
      <c r="G108" s="136"/>
      <c r="H108" s="136"/>
      <c r="I108" s="137"/>
      <c r="J108" s="138">
        <f>J617</f>
        <v>0</v>
      </c>
      <c r="L108" s="134"/>
    </row>
    <row r="109" spans="1:31" s="10" customFormat="1" ht="19.899999999999999" customHeight="1">
      <c r="B109" s="139"/>
      <c r="D109" s="140" t="s">
        <v>114</v>
      </c>
      <c r="E109" s="141"/>
      <c r="F109" s="141"/>
      <c r="G109" s="141"/>
      <c r="H109" s="141"/>
      <c r="I109" s="142"/>
      <c r="J109" s="143">
        <f>J618</f>
        <v>0</v>
      </c>
      <c r="L109" s="139"/>
    </row>
    <row r="110" spans="1:31" s="2" customFormat="1" ht="21.75" customHeight="1">
      <c r="A110" s="32"/>
      <c r="B110" s="33"/>
      <c r="C110" s="32"/>
      <c r="D110" s="32"/>
      <c r="E110" s="32"/>
      <c r="F110" s="32"/>
      <c r="G110" s="32"/>
      <c r="H110" s="32"/>
      <c r="I110" s="105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47"/>
      <c r="C111" s="48"/>
      <c r="D111" s="48"/>
      <c r="E111" s="48"/>
      <c r="F111" s="48"/>
      <c r="G111" s="48"/>
      <c r="H111" s="48"/>
      <c r="I111" s="128"/>
      <c r="J111" s="48"/>
      <c r="K111" s="48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5" spans="1:31" s="2" customFormat="1" ht="6.95" customHeight="1">
      <c r="A115" s="32"/>
      <c r="B115" s="49"/>
      <c r="C115" s="50"/>
      <c r="D115" s="50"/>
      <c r="E115" s="50"/>
      <c r="F115" s="50"/>
      <c r="G115" s="50"/>
      <c r="H115" s="50"/>
      <c r="I115" s="129"/>
      <c r="J115" s="50"/>
      <c r="K115" s="50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4.95" customHeight="1">
      <c r="A116" s="32"/>
      <c r="B116" s="33"/>
      <c r="C116" s="20" t="s">
        <v>115</v>
      </c>
      <c r="D116" s="32"/>
      <c r="E116" s="32"/>
      <c r="F116" s="32"/>
      <c r="G116" s="32"/>
      <c r="H116" s="32"/>
      <c r="I116" s="105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105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6" t="s">
        <v>15</v>
      </c>
      <c r="D118" s="32"/>
      <c r="E118" s="32"/>
      <c r="F118" s="32"/>
      <c r="G118" s="32"/>
      <c r="H118" s="32"/>
      <c r="I118" s="105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69" t="str">
        <f>E7</f>
        <v>Wielandovský letostánok</v>
      </c>
      <c r="F119" s="270"/>
      <c r="G119" s="270"/>
      <c r="H119" s="270"/>
      <c r="I119" s="105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6" t="s">
        <v>95</v>
      </c>
      <c r="D120" s="32"/>
      <c r="E120" s="32"/>
      <c r="F120" s="32"/>
      <c r="G120" s="32"/>
      <c r="H120" s="32"/>
      <c r="I120" s="105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6.5" customHeight="1">
      <c r="A121" s="32"/>
      <c r="B121" s="33"/>
      <c r="C121" s="32"/>
      <c r="D121" s="32"/>
      <c r="E121" s="260" t="str">
        <f>E9</f>
        <v>0320201 - Wielandovsky letostánok</v>
      </c>
      <c r="F121" s="268"/>
      <c r="G121" s="268"/>
      <c r="H121" s="268"/>
      <c r="I121" s="105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105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6" t="s">
        <v>18</v>
      </c>
      <c r="D123" s="32"/>
      <c r="E123" s="32"/>
      <c r="F123" s="24" t="str">
        <f>F12</f>
        <v xml:space="preserve">Vlková </v>
      </c>
      <c r="G123" s="32"/>
      <c r="H123" s="32"/>
      <c r="I123" s="106" t="s">
        <v>19</v>
      </c>
      <c r="J123" s="221" t="str">
        <f>IF(J12="","",J12)</f>
        <v>Vyplň údaj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105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24.75" customHeight="1">
      <c r="A125" s="32"/>
      <c r="B125" s="33"/>
      <c r="C125" s="26" t="s">
        <v>20</v>
      </c>
      <c r="D125" s="32"/>
      <c r="E125" s="32"/>
      <c r="F125" s="24" t="str">
        <f>E15</f>
        <v>Obec Vlková</v>
      </c>
      <c r="G125" s="32"/>
      <c r="H125" s="32"/>
      <c r="I125" s="106" t="s">
        <v>25</v>
      </c>
      <c r="J125" s="29" t="str">
        <f>E21</f>
        <v>Archgroup SK s.r.o. Levoča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5.2" customHeight="1">
      <c r="A126" s="32"/>
      <c r="B126" s="33"/>
      <c r="C126" s="26" t="s">
        <v>23</v>
      </c>
      <c r="D126" s="32"/>
      <c r="E126" s="32"/>
      <c r="F126" s="220" t="str">
        <f>IF(E18="","",E18)</f>
        <v>Vyplň údaj</v>
      </c>
      <c r="G126" s="32"/>
      <c r="H126" s="32"/>
      <c r="I126" s="106" t="s">
        <v>27</v>
      </c>
      <c r="J126" s="29" t="str">
        <f>E24</f>
        <v>Ing. Ján Nebus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0.35" customHeight="1">
      <c r="A127" s="32"/>
      <c r="B127" s="33"/>
      <c r="C127" s="32"/>
      <c r="D127" s="32"/>
      <c r="E127" s="32"/>
      <c r="F127" s="32"/>
      <c r="G127" s="32"/>
      <c r="H127" s="32"/>
      <c r="I127" s="105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11" customFormat="1" ht="29.25" customHeight="1">
      <c r="A128" s="144"/>
      <c r="B128" s="145"/>
      <c r="C128" s="146" t="s">
        <v>116</v>
      </c>
      <c r="D128" s="147" t="s">
        <v>56</v>
      </c>
      <c r="E128" s="147" t="s">
        <v>52</v>
      </c>
      <c r="F128" s="147" t="s">
        <v>53</v>
      </c>
      <c r="G128" s="147" t="s">
        <v>117</v>
      </c>
      <c r="H128" s="147" t="s">
        <v>118</v>
      </c>
      <c r="I128" s="148" t="s">
        <v>119</v>
      </c>
      <c r="J128" s="149" t="s">
        <v>99</v>
      </c>
      <c r="K128" s="150" t="s">
        <v>120</v>
      </c>
      <c r="L128" s="151"/>
      <c r="M128" s="61" t="s">
        <v>1</v>
      </c>
      <c r="N128" s="62" t="s">
        <v>35</v>
      </c>
      <c r="O128" s="62" t="s">
        <v>121</v>
      </c>
      <c r="P128" s="62" t="s">
        <v>122</v>
      </c>
      <c r="Q128" s="62" t="s">
        <v>123</v>
      </c>
      <c r="R128" s="62" t="s">
        <v>124</v>
      </c>
      <c r="S128" s="62" t="s">
        <v>125</v>
      </c>
      <c r="T128" s="63" t="s">
        <v>126</v>
      </c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</row>
    <row r="129" spans="1:65" s="2" customFormat="1" ht="22.9" customHeight="1">
      <c r="A129" s="32"/>
      <c r="B129" s="33"/>
      <c r="C129" s="68" t="s">
        <v>100</v>
      </c>
      <c r="D129" s="32"/>
      <c r="E129" s="32"/>
      <c r="F129" s="32"/>
      <c r="G129" s="32"/>
      <c r="H129" s="32"/>
      <c r="I129" s="105"/>
      <c r="J129" s="152">
        <f>BK129</f>
        <v>0</v>
      </c>
      <c r="K129" s="32"/>
      <c r="L129" s="33"/>
      <c r="M129" s="64"/>
      <c r="N129" s="55"/>
      <c r="O129" s="65"/>
      <c r="P129" s="153">
        <f>P130+P236+P617</f>
        <v>0</v>
      </c>
      <c r="Q129" s="65"/>
      <c r="R129" s="153">
        <f>R130+R236+R617</f>
        <v>0</v>
      </c>
      <c r="S129" s="65"/>
      <c r="T129" s="154">
        <f>T130+T236+T617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6" t="s">
        <v>70</v>
      </c>
      <c r="AU129" s="16" t="s">
        <v>101</v>
      </c>
      <c r="BK129" s="155">
        <f>BK130+BK236+BK617</f>
        <v>0</v>
      </c>
    </row>
    <row r="130" spans="1:65" s="12" customFormat="1" ht="25.9" customHeight="1">
      <c r="B130" s="156"/>
      <c r="D130" s="157" t="s">
        <v>70</v>
      </c>
      <c r="E130" s="158" t="s">
        <v>127</v>
      </c>
      <c r="F130" s="158" t="s">
        <v>128</v>
      </c>
      <c r="I130" s="159"/>
      <c r="J130" s="160">
        <f>BK130</f>
        <v>0</v>
      </c>
      <c r="L130" s="156"/>
      <c r="M130" s="161"/>
      <c r="N130" s="162"/>
      <c r="O130" s="162"/>
      <c r="P130" s="163">
        <f>P131+P150+P173+P186+P218</f>
        <v>0</v>
      </c>
      <c r="Q130" s="162"/>
      <c r="R130" s="163">
        <f>R131+R150+R173+R186+R218</f>
        <v>0</v>
      </c>
      <c r="S130" s="162"/>
      <c r="T130" s="164">
        <f>T131+T150+T173+T186+T218</f>
        <v>0</v>
      </c>
      <c r="AR130" s="157" t="s">
        <v>78</v>
      </c>
      <c r="AT130" s="165" t="s">
        <v>70</v>
      </c>
      <c r="AU130" s="165" t="s">
        <v>71</v>
      </c>
      <c r="AY130" s="157" t="s">
        <v>129</v>
      </c>
      <c r="BK130" s="166">
        <f>BK131+BK150+BK173+BK186+BK218</f>
        <v>0</v>
      </c>
    </row>
    <row r="131" spans="1:65" s="12" customFormat="1" ht="22.9" customHeight="1">
      <c r="B131" s="156"/>
      <c r="D131" s="157" t="s">
        <v>70</v>
      </c>
      <c r="E131" s="167" t="s">
        <v>78</v>
      </c>
      <c r="F131" s="167" t="s">
        <v>130</v>
      </c>
      <c r="I131" s="159"/>
      <c r="J131" s="168">
        <f>BK131</f>
        <v>0</v>
      </c>
      <c r="L131" s="156"/>
      <c r="M131" s="161"/>
      <c r="N131" s="162"/>
      <c r="O131" s="162"/>
      <c r="P131" s="163">
        <f>SUM(P132:P149)</f>
        <v>0</v>
      </c>
      <c r="Q131" s="162"/>
      <c r="R131" s="163">
        <f>SUM(R132:R149)</f>
        <v>0</v>
      </c>
      <c r="S131" s="162"/>
      <c r="T131" s="164">
        <f>SUM(T132:T149)</f>
        <v>0</v>
      </c>
      <c r="AR131" s="157" t="s">
        <v>78</v>
      </c>
      <c r="AT131" s="165" t="s">
        <v>70</v>
      </c>
      <c r="AU131" s="165" t="s">
        <v>78</v>
      </c>
      <c r="AY131" s="157" t="s">
        <v>129</v>
      </c>
      <c r="BK131" s="166">
        <f>SUM(BK132:BK149)</f>
        <v>0</v>
      </c>
    </row>
    <row r="132" spans="1:65" s="2" customFormat="1" ht="24" customHeight="1">
      <c r="A132" s="32"/>
      <c r="B132" s="169"/>
      <c r="C132" s="170" t="s">
        <v>78</v>
      </c>
      <c r="D132" s="170" t="s">
        <v>131</v>
      </c>
      <c r="E132" s="171" t="s">
        <v>132</v>
      </c>
      <c r="F132" s="172" t="s">
        <v>133</v>
      </c>
      <c r="G132" s="173" t="s">
        <v>134</v>
      </c>
      <c r="H132" s="174">
        <v>1.1000000000000001</v>
      </c>
      <c r="I132" s="175"/>
      <c r="J132" s="176">
        <f>ROUND(I132*H132,2)</f>
        <v>0</v>
      </c>
      <c r="K132" s="177"/>
      <c r="L132" s="33"/>
      <c r="M132" s="178" t="s">
        <v>1</v>
      </c>
      <c r="N132" s="179" t="s">
        <v>37</v>
      </c>
      <c r="O132" s="57"/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82" t="s">
        <v>135</v>
      </c>
      <c r="AT132" s="182" t="s">
        <v>131</v>
      </c>
      <c r="AU132" s="182" t="s">
        <v>136</v>
      </c>
      <c r="AY132" s="16" t="s">
        <v>129</v>
      </c>
      <c r="BE132" s="96">
        <f>IF(N132="základná",J132,0)</f>
        <v>0</v>
      </c>
      <c r="BF132" s="96">
        <f>IF(N132="znížená",J132,0)</f>
        <v>0</v>
      </c>
      <c r="BG132" s="96">
        <f>IF(N132="zákl. prenesená",J132,0)</f>
        <v>0</v>
      </c>
      <c r="BH132" s="96">
        <f>IF(N132="zníž. prenesená",J132,0)</f>
        <v>0</v>
      </c>
      <c r="BI132" s="96">
        <f>IF(N132="nulová",J132,0)</f>
        <v>0</v>
      </c>
      <c r="BJ132" s="16" t="s">
        <v>136</v>
      </c>
      <c r="BK132" s="96">
        <f>ROUND(I132*H132,2)</f>
        <v>0</v>
      </c>
      <c r="BL132" s="16" t="s">
        <v>135</v>
      </c>
      <c r="BM132" s="182" t="s">
        <v>136</v>
      </c>
    </row>
    <row r="133" spans="1:65" s="2" customFormat="1" ht="19.5">
      <c r="A133" s="32"/>
      <c r="B133" s="33"/>
      <c r="C133" s="32"/>
      <c r="D133" s="183" t="s">
        <v>137</v>
      </c>
      <c r="E133" s="32"/>
      <c r="F133" s="184" t="s">
        <v>133</v>
      </c>
      <c r="G133" s="32"/>
      <c r="H133" s="32"/>
      <c r="I133" s="105"/>
      <c r="J133" s="32"/>
      <c r="K133" s="32"/>
      <c r="L133" s="33"/>
      <c r="M133" s="185"/>
      <c r="N133" s="186"/>
      <c r="O133" s="57"/>
      <c r="P133" s="57"/>
      <c r="Q133" s="57"/>
      <c r="R133" s="57"/>
      <c r="S133" s="57"/>
      <c r="T133" s="58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6" t="s">
        <v>137</v>
      </c>
      <c r="AU133" s="16" t="s">
        <v>136</v>
      </c>
    </row>
    <row r="134" spans="1:65" s="13" customFormat="1">
      <c r="B134" s="187"/>
      <c r="D134" s="183" t="s">
        <v>138</v>
      </c>
      <c r="E134" s="188" t="s">
        <v>1</v>
      </c>
      <c r="F134" s="189" t="s">
        <v>139</v>
      </c>
      <c r="H134" s="190">
        <v>1.1000000000000001</v>
      </c>
      <c r="I134" s="191"/>
      <c r="L134" s="187"/>
      <c r="M134" s="192"/>
      <c r="N134" s="193"/>
      <c r="O134" s="193"/>
      <c r="P134" s="193"/>
      <c r="Q134" s="193"/>
      <c r="R134" s="193"/>
      <c r="S134" s="193"/>
      <c r="T134" s="194"/>
      <c r="AT134" s="188" t="s">
        <v>138</v>
      </c>
      <c r="AU134" s="188" t="s">
        <v>136</v>
      </c>
      <c r="AV134" s="13" t="s">
        <v>136</v>
      </c>
      <c r="AW134" s="13" t="s">
        <v>26</v>
      </c>
      <c r="AX134" s="13" t="s">
        <v>71</v>
      </c>
      <c r="AY134" s="188" t="s">
        <v>129</v>
      </c>
    </row>
    <row r="135" spans="1:65" s="14" customFormat="1">
      <c r="B135" s="195"/>
      <c r="D135" s="183" t="s">
        <v>138</v>
      </c>
      <c r="E135" s="196" t="s">
        <v>1</v>
      </c>
      <c r="F135" s="197" t="s">
        <v>140</v>
      </c>
      <c r="H135" s="198">
        <v>1.1000000000000001</v>
      </c>
      <c r="I135" s="199"/>
      <c r="L135" s="195"/>
      <c r="M135" s="200"/>
      <c r="N135" s="201"/>
      <c r="O135" s="201"/>
      <c r="P135" s="201"/>
      <c r="Q135" s="201"/>
      <c r="R135" s="201"/>
      <c r="S135" s="201"/>
      <c r="T135" s="202"/>
      <c r="AT135" s="196" t="s">
        <v>138</v>
      </c>
      <c r="AU135" s="196" t="s">
        <v>136</v>
      </c>
      <c r="AV135" s="14" t="s">
        <v>135</v>
      </c>
      <c r="AW135" s="14" t="s">
        <v>26</v>
      </c>
      <c r="AX135" s="14" t="s">
        <v>78</v>
      </c>
      <c r="AY135" s="196" t="s">
        <v>129</v>
      </c>
    </row>
    <row r="136" spans="1:65" s="2" customFormat="1" ht="24" customHeight="1">
      <c r="A136" s="32"/>
      <c r="B136" s="169"/>
      <c r="C136" s="170" t="s">
        <v>136</v>
      </c>
      <c r="D136" s="170" t="s">
        <v>131</v>
      </c>
      <c r="E136" s="171" t="s">
        <v>141</v>
      </c>
      <c r="F136" s="172" t="s">
        <v>142</v>
      </c>
      <c r="G136" s="173" t="s">
        <v>134</v>
      </c>
      <c r="H136" s="174">
        <v>21.562999999999999</v>
      </c>
      <c r="I136" s="175"/>
      <c r="J136" s="176">
        <f>ROUND(I136*H136,2)</f>
        <v>0</v>
      </c>
      <c r="K136" s="177"/>
      <c r="L136" s="33"/>
      <c r="M136" s="178" t="s">
        <v>1</v>
      </c>
      <c r="N136" s="179" t="s">
        <v>37</v>
      </c>
      <c r="O136" s="57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82" t="s">
        <v>135</v>
      </c>
      <c r="AT136" s="182" t="s">
        <v>131</v>
      </c>
      <c r="AU136" s="182" t="s">
        <v>136</v>
      </c>
      <c r="AY136" s="16" t="s">
        <v>129</v>
      </c>
      <c r="BE136" s="96">
        <f>IF(N136="základná",J136,0)</f>
        <v>0</v>
      </c>
      <c r="BF136" s="96">
        <f>IF(N136="znížená",J136,0)</f>
        <v>0</v>
      </c>
      <c r="BG136" s="96">
        <f>IF(N136="zákl. prenesená",J136,0)</f>
        <v>0</v>
      </c>
      <c r="BH136" s="96">
        <f>IF(N136="zníž. prenesená",J136,0)</f>
        <v>0</v>
      </c>
      <c r="BI136" s="96">
        <f>IF(N136="nulová",J136,0)</f>
        <v>0</v>
      </c>
      <c r="BJ136" s="16" t="s">
        <v>136</v>
      </c>
      <c r="BK136" s="96">
        <f>ROUND(I136*H136,2)</f>
        <v>0</v>
      </c>
      <c r="BL136" s="16" t="s">
        <v>135</v>
      </c>
      <c r="BM136" s="182" t="s">
        <v>135</v>
      </c>
    </row>
    <row r="137" spans="1:65" s="2" customFormat="1" ht="19.5">
      <c r="A137" s="32"/>
      <c r="B137" s="33"/>
      <c r="C137" s="32"/>
      <c r="D137" s="183" t="s">
        <v>137</v>
      </c>
      <c r="E137" s="32"/>
      <c r="F137" s="184" t="s">
        <v>142</v>
      </c>
      <c r="G137" s="32"/>
      <c r="H137" s="32"/>
      <c r="I137" s="105"/>
      <c r="J137" s="32"/>
      <c r="K137" s="32"/>
      <c r="L137" s="33"/>
      <c r="M137" s="185"/>
      <c r="N137" s="186"/>
      <c r="O137" s="57"/>
      <c r="P137" s="57"/>
      <c r="Q137" s="57"/>
      <c r="R137" s="57"/>
      <c r="S137" s="57"/>
      <c r="T137" s="58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6" t="s">
        <v>137</v>
      </c>
      <c r="AU137" s="16" t="s">
        <v>136</v>
      </c>
    </row>
    <row r="138" spans="1:65" s="13" customFormat="1">
      <c r="B138" s="187"/>
      <c r="D138" s="183" t="s">
        <v>138</v>
      </c>
      <c r="E138" s="188" t="s">
        <v>1</v>
      </c>
      <c r="F138" s="189" t="s">
        <v>143</v>
      </c>
      <c r="H138" s="190">
        <v>21.562999999999999</v>
      </c>
      <c r="I138" s="191"/>
      <c r="L138" s="187"/>
      <c r="M138" s="192"/>
      <c r="N138" s="193"/>
      <c r="O138" s="193"/>
      <c r="P138" s="193"/>
      <c r="Q138" s="193"/>
      <c r="R138" s="193"/>
      <c r="S138" s="193"/>
      <c r="T138" s="194"/>
      <c r="AT138" s="188" t="s">
        <v>138</v>
      </c>
      <c r="AU138" s="188" t="s">
        <v>136</v>
      </c>
      <c r="AV138" s="13" t="s">
        <v>136</v>
      </c>
      <c r="AW138" s="13" t="s">
        <v>26</v>
      </c>
      <c r="AX138" s="13" t="s">
        <v>71</v>
      </c>
      <c r="AY138" s="188" t="s">
        <v>129</v>
      </c>
    </row>
    <row r="139" spans="1:65" s="14" customFormat="1">
      <c r="B139" s="195"/>
      <c r="D139" s="183" t="s">
        <v>138</v>
      </c>
      <c r="E139" s="196" t="s">
        <v>1</v>
      </c>
      <c r="F139" s="197" t="s">
        <v>140</v>
      </c>
      <c r="H139" s="198">
        <v>21.562999999999999</v>
      </c>
      <c r="I139" s="199"/>
      <c r="L139" s="195"/>
      <c r="M139" s="200"/>
      <c r="N139" s="201"/>
      <c r="O139" s="201"/>
      <c r="P139" s="201"/>
      <c r="Q139" s="201"/>
      <c r="R139" s="201"/>
      <c r="S139" s="201"/>
      <c r="T139" s="202"/>
      <c r="AT139" s="196" t="s">
        <v>138</v>
      </c>
      <c r="AU139" s="196" t="s">
        <v>136</v>
      </c>
      <c r="AV139" s="14" t="s">
        <v>135</v>
      </c>
      <c r="AW139" s="14" t="s">
        <v>26</v>
      </c>
      <c r="AX139" s="14" t="s">
        <v>78</v>
      </c>
      <c r="AY139" s="196" t="s">
        <v>129</v>
      </c>
    </row>
    <row r="140" spans="1:65" s="2" customFormat="1" ht="24" customHeight="1">
      <c r="A140" s="32"/>
      <c r="B140" s="169"/>
      <c r="C140" s="170" t="s">
        <v>144</v>
      </c>
      <c r="D140" s="170" t="s">
        <v>131</v>
      </c>
      <c r="E140" s="171" t="s">
        <v>145</v>
      </c>
      <c r="F140" s="172" t="s">
        <v>146</v>
      </c>
      <c r="G140" s="173" t="s">
        <v>134</v>
      </c>
      <c r="H140" s="174">
        <v>4.2249999999999996</v>
      </c>
      <c r="I140" s="175"/>
      <c r="J140" s="176">
        <f>ROUND(I140*H140,2)</f>
        <v>0</v>
      </c>
      <c r="K140" s="177"/>
      <c r="L140" s="33"/>
      <c r="M140" s="178" t="s">
        <v>1</v>
      </c>
      <c r="N140" s="179" t="s">
        <v>37</v>
      </c>
      <c r="O140" s="57"/>
      <c r="P140" s="180">
        <f>O140*H140</f>
        <v>0</v>
      </c>
      <c r="Q140" s="180">
        <v>0</v>
      </c>
      <c r="R140" s="180">
        <f>Q140*H140</f>
        <v>0</v>
      </c>
      <c r="S140" s="180">
        <v>0</v>
      </c>
      <c r="T140" s="181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82" t="s">
        <v>135</v>
      </c>
      <c r="AT140" s="182" t="s">
        <v>131</v>
      </c>
      <c r="AU140" s="182" t="s">
        <v>136</v>
      </c>
      <c r="AY140" s="16" t="s">
        <v>129</v>
      </c>
      <c r="BE140" s="96">
        <f>IF(N140="základná",J140,0)</f>
        <v>0</v>
      </c>
      <c r="BF140" s="96">
        <f>IF(N140="znížená",J140,0)</f>
        <v>0</v>
      </c>
      <c r="BG140" s="96">
        <f>IF(N140="zákl. prenesená",J140,0)</f>
        <v>0</v>
      </c>
      <c r="BH140" s="96">
        <f>IF(N140="zníž. prenesená",J140,0)</f>
        <v>0</v>
      </c>
      <c r="BI140" s="96">
        <f>IF(N140="nulová",J140,0)</f>
        <v>0</v>
      </c>
      <c r="BJ140" s="16" t="s">
        <v>136</v>
      </c>
      <c r="BK140" s="96">
        <f>ROUND(I140*H140,2)</f>
        <v>0</v>
      </c>
      <c r="BL140" s="16" t="s">
        <v>135</v>
      </c>
      <c r="BM140" s="182" t="s">
        <v>147</v>
      </c>
    </row>
    <row r="141" spans="1:65" s="2" customFormat="1" ht="19.5">
      <c r="A141" s="32"/>
      <c r="B141" s="33"/>
      <c r="C141" s="32"/>
      <c r="D141" s="183" t="s">
        <v>137</v>
      </c>
      <c r="E141" s="32"/>
      <c r="F141" s="184" t="s">
        <v>146</v>
      </c>
      <c r="G141" s="32"/>
      <c r="H141" s="32"/>
      <c r="I141" s="105"/>
      <c r="J141" s="32"/>
      <c r="K141" s="32"/>
      <c r="L141" s="33"/>
      <c r="M141" s="185"/>
      <c r="N141" s="186"/>
      <c r="O141" s="57"/>
      <c r="P141" s="57"/>
      <c r="Q141" s="57"/>
      <c r="R141" s="57"/>
      <c r="S141" s="57"/>
      <c r="T141" s="58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6" t="s">
        <v>137</v>
      </c>
      <c r="AU141" s="16" t="s">
        <v>136</v>
      </c>
    </row>
    <row r="142" spans="1:65" s="13" customFormat="1">
      <c r="B142" s="187"/>
      <c r="D142" s="183" t="s">
        <v>138</v>
      </c>
      <c r="E142" s="188" t="s">
        <v>1</v>
      </c>
      <c r="F142" s="189" t="s">
        <v>148</v>
      </c>
      <c r="H142" s="190">
        <v>4.2249999999999996</v>
      </c>
      <c r="I142" s="191"/>
      <c r="L142" s="187"/>
      <c r="M142" s="192"/>
      <c r="N142" s="193"/>
      <c r="O142" s="193"/>
      <c r="P142" s="193"/>
      <c r="Q142" s="193"/>
      <c r="R142" s="193"/>
      <c r="S142" s="193"/>
      <c r="T142" s="194"/>
      <c r="AT142" s="188" t="s">
        <v>138</v>
      </c>
      <c r="AU142" s="188" t="s">
        <v>136</v>
      </c>
      <c r="AV142" s="13" t="s">
        <v>136</v>
      </c>
      <c r="AW142" s="13" t="s">
        <v>26</v>
      </c>
      <c r="AX142" s="13" t="s">
        <v>71</v>
      </c>
      <c r="AY142" s="188" t="s">
        <v>129</v>
      </c>
    </row>
    <row r="143" spans="1:65" s="14" customFormat="1">
      <c r="B143" s="195"/>
      <c r="D143" s="183" t="s">
        <v>138</v>
      </c>
      <c r="E143" s="196" t="s">
        <v>1</v>
      </c>
      <c r="F143" s="197" t="s">
        <v>140</v>
      </c>
      <c r="H143" s="198">
        <v>4.2249999999999996</v>
      </c>
      <c r="I143" s="199"/>
      <c r="L143" s="195"/>
      <c r="M143" s="200"/>
      <c r="N143" s="201"/>
      <c r="O143" s="201"/>
      <c r="P143" s="201"/>
      <c r="Q143" s="201"/>
      <c r="R143" s="201"/>
      <c r="S143" s="201"/>
      <c r="T143" s="202"/>
      <c r="AT143" s="196" t="s">
        <v>138</v>
      </c>
      <c r="AU143" s="196" t="s">
        <v>136</v>
      </c>
      <c r="AV143" s="14" t="s">
        <v>135</v>
      </c>
      <c r="AW143" s="14" t="s">
        <v>26</v>
      </c>
      <c r="AX143" s="14" t="s">
        <v>78</v>
      </c>
      <c r="AY143" s="196" t="s">
        <v>129</v>
      </c>
    </row>
    <row r="144" spans="1:65" s="2" customFormat="1" ht="24" customHeight="1">
      <c r="A144" s="32"/>
      <c r="B144" s="169"/>
      <c r="C144" s="170" t="s">
        <v>135</v>
      </c>
      <c r="D144" s="170" t="s">
        <v>131</v>
      </c>
      <c r="E144" s="171" t="s">
        <v>149</v>
      </c>
      <c r="F144" s="172" t="s">
        <v>150</v>
      </c>
      <c r="G144" s="173" t="s">
        <v>151</v>
      </c>
      <c r="H144" s="174">
        <v>268.875</v>
      </c>
      <c r="I144" s="175"/>
      <c r="J144" s="176">
        <f>ROUND(I144*H144,2)</f>
        <v>0</v>
      </c>
      <c r="K144" s="177"/>
      <c r="L144" s="33"/>
      <c r="M144" s="178" t="s">
        <v>1</v>
      </c>
      <c r="N144" s="179" t="s">
        <v>37</v>
      </c>
      <c r="O144" s="57"/>
      <c r="P144" s="180">
        <f>O144*H144</f>
        <v>0</v>
      </c>
      <c r="Q144" s="180">
        <v>0</v>
      </c>
      <c r="R144" s="180">
        <f>Q144*H144</f>
        <v>0</v>
      </c>
      <c r="S144" s="180">
        <v>0</v>
      </c>
      <c r="T144" s="18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82" t="s">
        <v>135</v>
      </c>
      <c r="AT144" s="182" t="s">
        <v>131</v>
      </c>
      <c r="AU144" s="182" t="s">
        <v>136</v>
      </c>
      <c r="AY144" s="16" t="s">
        <v>129</v>
      </c>
      <c r="BE144" s="96">
        <f>IF(N144="základná",J144,0)</f>
        <v>0</v>
      </c>
      <c r="BF144" s="96">
        <f>IF(N144="znížená",J144,0)</f>
        <v>0</v>
      </c>
      <c r="BG144" s="96">
        <f>IF(N144="zákl. prenesená",J144,0)</f>
        <v>0</v>
      </c>
      <c r="BH144" s="96">
        <f>IF(N144="zníž. prenesená",J144,0)</f>
        <v>0</v>
      </c>
      <c r="BI144" s="96">
        <f>IF(N144="nulová",J144,0)</f>
        <v>0</v>
      </c>
      <c r="BJ144" s="16" t="s">
        <v>136</v>
      </c>
      <c r="BK144" s="96">
        <f>ROUND(I144*H144,2)</f>
        <v>0</v>
      </c>
      <c r="BL144" s="16" t="s">
        <v>135</v>
      </c>
      <c r="BM144" s="182" t="s">
        <v>152</v>
      </c>
    </row>
    <row r="145" spans="1:65" s="2" customFormat="1" ht="19.5">
      <c r="A145" s="32"/>
      <c r="B145" s="33"/>
      <c r="C145" s="32"/>
      <c r="D145" s="183" t="s">
        <v>137</v>
      </c>
      <c r="E145" s="32"/>
      <c r="F145" s="184" t="s">
        <v>150</v>
      </c>
      <c r="G145" s="32"/>
      <c r="H145" s="32"/>
      <c r="I145" s="105"/>
      <c r="J145" s="32"/>
      <c r="K145" s="32"/>
      <c r="L145" s="33"/>
      <c r="M145" s="185"/>
      <c r="N145" s="186"/>
      <c r="O145" s="57"/>
      <c r="P145" s="57"/>
      <c r="Q145" s="57"/>
      <c r="R145" s="57"/>
      <c r="S145" s="57"/>
      <c r="T145" s="58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6" t="s">
        <v>137</v>
      </c>
      <c r="AU145" s="16" t="s">
        <v>136</v>
      </c>
    </row>
    <row r="146" spans="1:65" s="13" customFormat="1">
      <c r="B146" s="187"/>
      <c r="D146" s="183" t="s">
        <v>138</v>
      </c>
      <c r="E146" s="188" t="s">
        <v>1</v>
      </c>
      <c r="F146" s="189" t="s">
        <v>153</v>
      </c>
      <c r="H146" s="190">
        <v>215.625</v>
      </c>
      <c r="I146" s="191"/>
      <c r="L146" s="187"/>
      <c r="M146" s="192"/>
      <c r="N146" s="193"/>
      <c r="O146" s="193"/>
      <c r="P146" s="193"/>
      <c r="Q146" s="193"/>
      <c r="R146" s="193"/>
      <c r="S146" s="193"/>
      <c r="T146" s="194"/>
      <c r="AT146" s="188" t="s">
        <v>138</v>
      </c>
      <c r="AU146" s="188" t="s">
        <v>136</v>
      </c>
      <c r="AV146" s="13" t="s">
        <v>136</v>
      </c>
      <c r="AW146" s="13" t="s">
        <v>26</v>
      </c>
      <c r="AX146" s="13" t="s">
        <v>71</v>
      </c>
      <c r="AY146" s="188" t="s">
        <v>129</v>
      </c>
    </row>
    <row r="147" spans="1:65" s="13" customFormat="1">
      <c r="B147" s="187"/>
      <c r="D147" s="183" t="s">
        <v>138</v>
      </c>
      <c r="E147" s="188" t="s">
        <v>1</v>
      </c>
      <c r="F147" s="189" t="s">
        <v>154</v>
      </c>
      <c r="H147" s="190">
        <v>11</v>
      </c>
      <c r="I147" s="191"/>
      <c r="L147" s="187"/>
      <c r="M147" s="192"/>
      <c r="N147" s="193"/>
      <c r="O147" s="193"/>
      <c r="P147" s="193"/>
      <c r="Q147" s="193"/>
      <c r="R147" s="193"/>
      <c r="S147" s="193"/>
      <c r="T147" s="194"/>
      <c r="AT147" s="188" t="s">
        <v>138</v>
      </c>
      <c r="AU147" s="188" t="s">
        <v>136</v>
      </c>
      <c r="AV147" s="13" t="s">
        <v>136</v>
      </c>
      <c r="AW147" s="13" t="s">
        <v>26</v>
      </c>
      <c r="AX147" s="13" t="s">
        <v>71</v>
      </c>
      <c r="AY147" s="188" t="s">
        <v>129</v>
      </c>
    </row>
    <row r="148" spans="1:65" s="13" customFormat="1">
      <c r="B148" s="187"/>
      <c r="D148" s="183" t="s">
        <v>138</v>
      </c>
      <c r="E148" s="188" t="s">
        <v>1</v>
      </c>
      <c r="F148" s="189" t="s">
        <v>155</v>
      </c>
      <c r="H148" s="190">
        <v>42.25</v>
      </c>
      <c r="I148" s="191"/>
      <c r="L148" s="187"/>
      <c r="M148" s="192"/>
      <c r="N148" s="193"/>
      <c r="O148" s="193"/>
      <c r="P148" s="193"/>
      <c r="Q148" s="193"/>
      <c r="R148" s="193"/>
      <c r="S148" s="193"/>
      <c r="T148" s="194"/>
      <c r="AT148" s="188" t="s">
        <v>138</v>
      </c>
      <c r="AU148" s="188" t="s">
        <v>136</v>
      </c>
      <c r="AV148" s="13" t="s">
        <v>136</v>
      </c>
      <c r="AW148" s="13" t="s">
        <v>26</v>
      </c>
      <c r="AX148" s="13" t="s">
        <v>71</v>
      </c>
      <c r="AY148" s="188" t="s">
        <v>129</v>
      </c>
    </row>
    <row r="149" spans="1:65" s="14" customFormat="1">
      <c r="B149" s="195"/>
      <c r="D149" s="183" t="s">
        <v>138</v>
      </c>
      <c r="E149" s="196" t="s">
        <v>1</v>
      </c>
      <c r="F149" s="197" t="s">
        <v>140</v>
      </c>
      <c r="H149" s="198">
        <v>268.875</v>
      </c>
      <c r="I149" s="199"/>
      <c r="L149" s="195"/>
      <c r="M149" s="200"/>
      <c r="N149" s="201"/>
      <c r="O149" s="201"/>
      <c r="P149" s="201"/>
      <c r="Q149" s="201"/>
      <c r="R149" s="201"/>
      <c r="S149" s="201"/>
      <c r="T149" s="202"/>
      <c r="AT149" s="196" t="s">
        <v>138</v>
      </c>
      <c r="AU149" s="196" t="s">
        <v>136</v>
      </c>
      <c r="AV149" s="14" t="s">
        <v>135</v>
      </c>
      <c r="AW149" s="14" t="s">
        <v>26</v>
      </c>
      <c r="AX149" s="14" t="s">
        <v>78</v>
      </c>
      <c r="AY149" s="196" t="s">
        <v>129</v>
      </c>
    </row>
    <row r="150" spans="1:65" s="12" customFormat="1" ht="22.9" customHeight="1">
      <c r="B150" s="156"/>
      <c r="D150" s="157" t="s">
        <v>70</v>
      </c>
      <c r="E150" s="167" t="s">
        <v>136</v>
      </c>
      <c r="F150" s="167" t="s">
        <v>156</v>
      </c>
      <c r="I150" s="159"/>
      <c r="J150" s="168">
        <f>BK150</f>
        <v>0</v>
      </c>
      <c r="L150" s="156"/>
      <c r="M150" s="161"/>
      <c r="N150" s="162"/>
      <c r="O150" s="162"/>
      <c r="P150" s="163">
        <f>SUM(P151:P172)</f>
        <v>0</v>
      </c>
      <c r="Q150" s="162"/>
      <c r="R150" s="163">
        <f>SUM(R151:R172)</f>
        <v>0</v>
      </c>
      <c r="S150" s="162"/>
      <c r="T150" s="164">
        <f>SUM(T151:T172)</f>
        <v>0</v>
      </c>
      <c r="AR150" s="157" t="s">
        <v>78</v>
      </c>
      <c r="AT150" s="165" t="s">
        <v>70</v>
      </c>
      <c r="AU150" s="165" t="s">
        <v>78</v>
      </c>
      <c r="AY150" s="157" t="s">
        <v>129</v>
      </c>
      <c r="BK150" s="166">
        <f>SUM(BK151:BK172)</f>
        <v>0</v>
      </c>
    </row>
    <row r="151" spans="1:65" s="2" customFormat="1" ht="24" customHeight="1">
      <c r="A151" s="32"/>
      <c r="B151" s="169"/>
      <c r="C151" s="170" t="s">
        <v>157</v>
      </c>
      <c r="D151" s="170" t="s">
        <v>131</v>
      </c>
      <c r="E151" s="171" t="s">
        <v>158</v>
      </c>
      <c r="F151" s="172" t="s">
        <v>159</v>
      </c>
      <c r="G151" s="173" t="s">
        <v>151</v>
      </c>
      <c r="H151" s="174">
        <v>78.875</v>
      </c>
      <c r="I151" s="175"/>
      <c r="J151" s="176">
        <f>ROUND(I151*H151,2)</f>
        <v>0</v>
      </c>
      <c r="K151" s="177"/>
      <c r="L151" s="33"/>
      <c r="M151" s="178" t="s">
        <v>1</v>
      </c>
      <c r="N151" s="179" t="s">
        <v>37</v>
      </c>
      <c r="O151" s="57"/>
      <c r="P151" s="180">
        <f>O151*H151</f>
        <v>0</v>
      </c>
      <c r="Q151" s="180">
        <v>0</v>
      </c>
      <c r="R151" s="180">
        <f>Q151*H151</f>
        <v>0</v>
      </c>
      <c r="S151" s="180">
        <v>0</v>
      </c>
      <c r="T151" s="18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82" t="s">
        <v>135</v>
      </c>
      <c r="AT151" s="182" t="s">
        <v>131</v>
      </c>
      <c r="AU151" s="182" t="s">
        <v>136</v>
      </c>
      <c r="AY151" s="16" t="s">
        <v>129</v>
      </c>
      <c r="BE151" s="96">
        <f>IF(N151="základná",J151,0)</f>
        <v>0</v>
      </c>
      <c r="BF151" s="96">
        <f>IF(N151="znížená",J151,0)</f>
        <v>0</v>
      </c>
      <c r="BG151" s="96">
        <f>IF(N151="zákl. prenesená",J151,0)</f>
        <v>0</v>
      </c>
      <c r="BH151" s="96">
        <f>IF(N151="zníž. prenesená",J151,0)</f>
        <v>0</v>
      </c>
      <c r="BI151" s="96">
        <f>IF(N151="nulová",J151,0)</f>
        <v>0</v>
      </c>
      <c r="BJ151" s="16" t="s">
        <v>136</v>
      </c>
      <c r="BK151" s="96">
        <f>ROUND(I151*H151,2)</f>
        <v>0</v>
      </c>
      <c r="BL151" s="16" t="s">
        <v>135</v>
      </c>
      <c r="BM151" s="182" t="s">
        <v>160</v>
      </c>
    </row>
    <row r="152" spans="1:65" s="2" customFormat="1" ht="19.5">
      <c r="A152" s="32"/>
      <c r="B152" s="33"/>
      <c r="C152" s="32"/>
      <c r="D152" s="183" t="s">
        <v>137</v>
      </c>
      <c r="E152" s="32"/>
      <c r="F152" s="184" t="s">
        <v>159</v>
      </c>
      <c r="G152" s="32"/>
      <c r="H152" s="32"/>
      <c r="I152" s="105"/>
      <c r="J152" s="32"/>
      <c r="K152" s="32"/>
      <c r="L152" s="33"/>
      <c r="M152" s="185"/>
      <c r="N152" s="186"/>
      <c r="O152" s="57"/>
      <c r="P152" s="57"/>
      <c r="Q152" s="57"/>
      <c r="R152" s="57"/>
      <c r="S152" s="57"/>
      <c r="T152" s="58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6" t="s">
        <v>137</v>
      </c>
      <c r="AU152" s="16" t="s">
        <v>136</v>
      </c>
    </row>
    <row r="153" spans="1:65" s="13" customFormat="1">
      <c r="B153" s="187"/>
      <c r="D153" s="183" t="s">
        <v>138</v>
      </c>
      <c r="E153" s="188" t="s">
        <v>1</v>
      </c>
      <c r="F153" s="189" t="s">
        <v>161</v>
      </c>
      <c r="H153" s="190">
        <v>78.875</v>
      </c>
      <c r="I153" s="191"/>
      <c r="L153" s="187"/>
      <c r="M153" s="192"/>
      <c r="N153" s="193"/>
      <c r="O153" s="193"/>
      <c r="P153" s="193"/>
      <c r="Q153" s="193"/>
      <c r="R153" s="193"/>
      <c r="S153" s="193"/>
      <c r="T153" s="194"/>
      <c r="AT153" s="188" t="s">
        <v>138</v>
      </c>
      <c r="AU153" s="188" t="s">
        <v>136</v>
      </c>
      <c r="AV153" s="13" t="s">
        <v>136</v>
      </c>
      <c r="AW153" s="13" t="s">
        <v>26</v>
      </c>
      <c r="AX153" s="13" t="s">
        <v>71</v>
      </c>
      <c r="AY153" s="188" t="s">
        <v>129</v>
      </c>
    </row>
    <row r="154" spans="1:65" s="14" customFormat="1">
      <c r="B154" s="195"/>
      <c r="D154" s="183" t="s">
        <v>138</v>
      </c>
      <c r="E154" s="196" t="s">
        <v>1</v>
      </c>
      <c r="F154" s="197" t="s">
        <v>140</v>
      </c>
      <c r="H154" s="198">
        <v>78.875</v>
      </c>
      <c r="I154" s="199"/>
      <c r="L154" s="195"/>
      <c r="M154" s="200"/>
      <c r="N154" s="201"/>
      <c r="O154" s="201"/>
      <c r="P154" s="201"/>
      <c r="Q154" s="201"/>
      <c r="R154" s="201"/>
      <c r="S154" s="201"/>
      <c r="T154" s="202"/>
      <c r="AT154" s="196" t="s">
        <v>138</v>
      </c>
      <c r="AU154" s="196" t="s">
        <v>136</v>
      </c>
      <c r="AV154" s="14" t="s">
        <v>135</v>
      </c>
      <c r="AW154" s="14" t="s">
        <v>26</v>
      </c>
      <c r="AX154" s="14" t="s">
        <v>78</v>
      </c>
      <c r="AY154" s="196" t="s">
        <v>129</v>
      </c>
    </row>
    <row r="155" spans="1:65" s="2" customFormat="1" ht="24" customHeight="1">
      <c r="A155" s="32"/>
      <c r="B155" s="169"/>
      <c r="C155" s="203" t="s">
        <v>147</v>
      </c>
      <c r="D155" s="203" t="s">
        <v>162</v>
      </c>
      <c r="E155" s="204" t="s">
        <v>163</v>
      </c>
      <c r="F155" s="205" t="s">
        <v>164</v>
      </c>
      <c r="G155" s="206" t="s">
        <v>134</v>
      </c>
      <c r="H155" s="207">
        <v>3.597</v>
      </c>
      <c r="I155" s="208"/>
      <c r="J155" s="209">
        <f>ROUND(I155*H155,2)</f>
        <v>0</v>
      </c>
      <c r="K155" s="210"/>
      <c r="L155" s="211"/>
      <c r="M155" s="212" t="s">
        <v>1</v>
      </c>
      <c r="N155" s="213" t="s">
        <v>37</v>
      </c>
      <c r="O155" s="57"/>
      <c r="P155" s="180">
        <f>O155*H155</f>
        <v>0</v>
      </c>
      <c r="Q155" s="180">
        <v>0</v>
      </c>
      <c r="R155" s="180">
        <f>Q155*H155</f>
        <v>0</v>
      </c>
      <c r="S155" s="180">
        <v>0</v>
      </c>
      <c r="T155" s="18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82" t="s">
        <v>152</v>
      </c>
      <c r="AT155" s="182" t="s">
        <v>162</v>
      </c>
      <c r="AU155" s="182" t="s">
        <v>136</v>
      </c>
      <c r="AY155" s="16" t="s">
        <v>129</v>
      </c>
      <c r="BE155" s="96">
        <f>IF(N155="základná",J155,0)</f>
        <v>0</v>
      </c>
      <c r="BF155" s="96">
        <f>IF(N155="znížená",J155,0)</f>
        <v>0</v>
      </c>
      <c r="BG155" s="96">
        <f>IF(N155="zákl. prenesená",J155,0)</f>
        <v>0</v>
      </c>
      <c r="BH155" s="96">
        <f>IF(N155="zníž. prenesená",J155,0)</f>
        <v>0</v>
      </c>
      <c r="BI155" s="96">
        <f>IF(N155="nulová",J155,0)</f>
        <v>0</v>
      </c>
      <c r="BJ155" s="16" t="s">
        <v>136</v>
      </c>
      <c r="BK155" s="96">
        <f>ROUND(I155*H155,2)</f>
        <v>0</v>
      </c>
      <c r="BL155" s="16" t="s">
        <v>135</v>
      </c>
      <c r="BM155" s="182" t="s">
        <v>165</v>
      </c>
    </row>
    <row r="156" spans="1:65" s="2" customFormat="1" ht="19.5">
      <c r="A156" s="32"/>
      <c r="B156" s="33"/>
      <c r="C156" s="32"/>
      <c r="D156" s="183" t="s">
        <v>137</v>
      </c>
      <c r="E156" s="32"/>
      <c r="F156" s="184" t="s">
        <v>164</v>
      </c>
      <c r="G156" s="32"/>
      <c r="H156" s="32"/>
      <c r="I156" s="105"/>
      <c r="J156" s="32"/>
      <c r="K156" s="32"/>
      <c r="L156" s="33"/>
      <c r="M156" s="185"/>
      <c r="N156" s="186"/>
      <c r="O156" s="57"/>
      <c r="P156" s="57"/>
      <c r="Q156" s="57"/>
      <c r="R156" s="57"/>
      <c r="S156" s="57"/>
      <c r="T156" s="58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6" t="s">
        <v>137</v>
      </c>
      <c r="AU156" s="16" t="s">
        <v>136</v>
      </c>
    </row>
    <row r="157" spans="1:65" s="13" customFormat="1">
      <c r="B157" s="187"/>
      <c r="D157" s="183" t="s">
        <v>138</v>
      </c>
      <c r="E157" s="188" t="s">
        <v>1</v>
      </c>
      <c r="F157" s="189" t="s">
        <v>166</v>
      </c>
      <c r="H157" s="190">
        <v>3.2530000000000001</v>
      </c>
      <c r="I157" s="191"/>
      <c r="L157" s="187"/>
      <c r="M157" s="192"/>
      <c r="N157" s="193"/>
      <c r="O157" s="193"/>
      <c r="P157" s="193"/>
      <c r="Q157" s="193"/>
      <c r="R157" s="193"/>
      <c r="S157" s="193"/>
      <c r="T157" s="194"/>
      <c r="AT157" s="188" t="s">
        <v>138</v>
      </c>
      <c r="AU157" s="188" t="s">
        <v>136</v>
      </c>
      <c r="AV157" s="13" t="s">
        <v>136</v>
      </c>
      <c r="AW157" s="13" t="s">
        <v>26</v>
      </c>
      <c r="AX157" s="13" t="s">
        <v>71</v>
      </c>
      <c r="AY157" s="188" t="s">
        <v>129</v>
      </c>
    </row>
    <row r="158" spans="1:65" s="13" customFormat="1">
      <c r="B158" s="187"/>
      <c r="D158" s="183" t="s">
        <v>138</v>
      </c>
      <c r="E158" s="188" t="s">
        <v>1</v>
      </c>
      <c r="F158" s="189" t="s">
        <v>167</v>
      </c>
      <c r="H158" s="190">
        <v>0.2</v>
      </c>
      <c r="I158" s="191"/>
      <c r="L158" s="187"/>
      <c r="M158" s="192"/>
      <c r="N158" s="193"/>
      <c r="O158" s="193"/>
      <c r="P158" s="193"/>
      <c r="Q158" s="193"/>
      <c r="R158" s="193"/>
      <c r="S158" s="193"/>
      <c r="T158" s="194"/>
      <c r="AT158" s="188" t="s">
        <v>138</v>
      </c>
      <c r="AU158" s="188" t="s">
        <v>136</v>
      </c>
      <c r="AV158" s="13" t="s">
        <v>136</v>
      </c>
      <c r="AW158" s="13" t="s">
        <v>26</v>
      </c>
      <c r="AX158" s="13" t="s">
        <v>71</v>
      </c>
      <c r="AY158" s="188" t="s">
        <v>129</v>
      </c>
    </row>
    <row r="159" spans="1:65" s="13" customFormat="1">
      <c r="B159" s="187"/>
      <c r="D159" s="183" t="s">
        <v>138</v>
      </c>
      <c r="E159" s="188" t="s">
        <v>1</v>
      </c>
      <c r="F159" s="189" t="s">
        <v>168</v>
      </c>
      <c r="H159" s="190">
        <v>0.14399999999999999</v>
      </c>
      <c r="I159" s="191"/>
      <c r="L159" s="187"/>
      <c r="M159" s="192"/>
      <c r="N159" s="193"/>
      <c r="O159" s="193"/>
      <c r="P159" s="193"/>
      <c r="Q159" s="193"/>
      <c r="R159" s="193"/>
      <c r="S159" s="193"/>
      <c r="T159" s="194"/>
      <c r="AT159" s="188" t="s">
        <v>138</v>
      </c>
      <c r="AU159" s="188" t="s">
        <v>136</v>
      </c>
      <c r="AV159" s="13" t="s">
        <v>136</v>
      </c>
      <c r="AW159" s="13" t="s">
        <v>26</v>
      </c>
      <c r="AX159" s="13" t="s">
        <v>71</v>
      </c>
      <c r="AY159" s="188" t="s">
        <v>129</v>
      </c>
    </row>
    <row r="160" spans="1:65" s="14" customFormat="1">
      <c r="B160" s="195"/>
      <c r="D160" s="183" t="s">
        <v>138</v>
      </c>
      <c r="E160" s="196" t="s">
        <v>1</v>
      </c>
      <c r="F160" s="197" t="s">
        <v>140</v>
      </c>
      <c r="H160" s="198">
        <v>3.5970000000000004</v>
      </c>
      <c r="I160" s="199"/>
      <c r="L160" s="195"/>
      <c r="M160" s="200"/>
      <c r="N160" s="201"/>
      <c r="O160" s="201"/>
      <c r="P160" s="201"/>
      <c r="Q160" s="201"/>
      <c r="R160" s="201"/>
      <c r="S160" s="201"/>
      <c r="T160" s="202"/>
      <c r="AT160" s="196" t="s">
        <v>138</v>
      </c>
      <c r="AU160" s="196" t="s">
        <v>136</v>
      </c>
      <c r="AV160" s="14" t="s">
        <v>135</v>
      </c>
      <c r="AW160" s="14" t="s">
        <v>26</v>
      </c>
      <c r="AX160" s="14" t="s">
        <v>78</v>
      </c>
      <c r="AY160" s="196" t="s">
        <v>129</v>
      </c>
    </row>
    <row r="161" spans="1:65" s="2" customFormat="1" ht="16.5" customHeight="1">
      <c r="A161" s="32"/>
      <c r="B161" s="169"/>
      <c r="C161" s="170" t="s">
        <v>169</v>
      </c>
      <c r="D161" s="170" t="s">
        <v>131</v>
      </c>
      <c r="E161" s="171" t="s">
        <v>170</v>
      </c>
      <c r="F161" s="172" t="s">
        <v>171</v>
      </c>
      <c r="G161" s="173" t="s">
        <v>134</v>
      </c>
      <c r="H161" s="174">
        <v>3.2530000000000001</v>
      </c>
      <c r="I161" s="175"/>
      <c r="J161" s="176">
        <f>ROUND(I161*H161,2)</f>
        <v>0</v>
      </c>
      <c r="K161" s="177"/>
      <c r="L161" s="33"/>
      <c r="M161" s="178" t="s">
        <v>1</v>
      </c>
      <c r="N161" s="179" t="s">
        <v>37</v>
      </c>
      <c r="O161" s="57"/>
      <c r="P161" s="180">
        <f>O161*H161</f>
        <v>0</v>
      </c>
      <c r="Q161" s="180">
        <v>0</v>
      </c>
      <c r="R161" s="180">
        <f>Q161*H161</f>
        <v>0</v>
      </c>
      <c r="S161" s="180">
        <v>0</v>
      </c>
      <c r="T161" s="18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82" t="s">
        <v>135</v>
      </c>
      <c r="AT161" s="182" t="s">
        <v>131</v>
      </c>
      <c r="AU161" s="182" t="s">
        <v>136</v>
      </c>
      <c r="AY161" s="16" t="s">
        <v>129</v>
      </c>
      <c r="BE161" s="96">
        <f>IF(N161="základná",J161,0)</f>
        <v>0</v>
      </c>
      <c r="BF161" s="96">
        <f>IF(N161="znížená",J161,0)</f>
        <v>0</v>
      </c>
      <c r="BG161" s="96">
        <f>IF(N161="zákl. prenesená",J161,0)</f>
        <v>0</v>
      </c>
      <c r="BH161" s="96">
        <f>IF(N161="zníž. prenesená",J161,0)</f>
        <v>0</v>
      </c>
      <c r="BI161" s="96">
        <f>IF(N161="nulová",J161,0)</f>
        <v>0</v>
      </c>
      <c r="BJ161" s="16" t="s">
        <v>136</v>
      </c>
      <c r="BK161" s="96">
        <f>ROUND(I161*H161,2)</f>
        <v>0</v>
      </c>
      <c r="BL161" s="16" t="s">
        <v>135</v>
      </c>
      <c r="BM161" s="182" t="s">
        <v>172</v>
      </c>
    </row>
    <row r="162" spans="1:65" s="2" customFormat="1">
      <c r="A162" s="32"/>
      <c r="B162" s="33"/>
      <c r="C162" s="32"/>
      <c r="D162" s="183" t="s">
        <v>137</v>
      </c>
      <c r="E162" s="32"/>
      <c r="F162" s="184" t="s">
        <v>171</v>
      </c>
      <c r="G162" s="32"/>
      <c r="H162" s="32"/>
      <c r="I162" s="105"/>
      <c r="J162" s="32"/>
      <c r="K162" s="32"/>
      <c r="L162" s="33"/>
      <c r="M162" s="185"/>
      <c r="N162" s="186"/>
      <c r="O162" s="57"/>
      <c r="P162" s="57"/>
      <c r="Q162" s="57"/>
      <c r="R162" s="57"/>
      <c r="S162" s="57"/>
      <c r="T162" s="58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6" t="s">
        <v>137</v>
      </c>
      <c r="AU162" s="16" t="s">
        <v>136</v>
      </c>
    </row>
    <row r="163" spans="1:65" s="13" customFormat="1">
      <c r="B163" s="187"/>
      <c r="D163" s="183" t="s">
        <v>138</v>
      </c>
      <c r="E163" s="188" t="s">
        <v>1</v>
      </c>
      <c r="F163" s="189" t="s">
        <v>166</v>
      </c>
      <c r="H163" s="190">
        <v>3.2530000000000001</v>
      </c>
      <c r="I163" s="191"/>
      <c r="L163" s="187"/>
      <c r="M163" s="192"/>
      <c r="N163" s="193"/>
      <c r="O163" s="193"/>
      <c r="P163" s="193"/>
      <c r="Q163" s="193"/>
      <c r="R163" s="193"/>
      <c r="S163" s="193"/>
      <c r="T163" s="194"/>
      <c r="AT163" s="188" t="s">
        <v>138</v>
      </c>
      <c r="AU163" s="188" t="s">
        <v>136</v>
      </c>
      <c r="AV163" s="13" t="s">
        <v>136</v>
      </c>
      <c r="AW163" s="13" t="s">
        <v>26</v>
      </c>
      <c r="AX163" s="13" t="s">
        <v>71</v>
      </c>
      <c r="AY163" s="188" t="s">
        <v>129</v>
      </c>
    </row>
    <row r="164" spans="1:65" s="14" customFormat="1">
      <c r="B164" s="195"/>
      <c r="D164" s="183" t="s">
        <v>138</v>
      </c>
      <c r="E164" s="196" t="s">
        <v>1</v>
      </c>
      <c r="F164" s="197" t="s">
        <v>140</v>
      </c>
      <c r="H164" s="198">
        <v>3.2530000000000001</v>
      </c>
      <c r="I164" s="199"/>
      <c r="L164" s="195"/>
      <c r="M164" s="200"/>
      <c r="N164" s="201"/>
      <c r="O164" s="201"/>
      <c r="P164" s="201"/>
      <c r="Q164" s="201"/>
      <c r="R164" s="201"/>
      <c r="S164" s="201"/>
      <c r="T164" s="202"/>
      <c r="AT164" s="196" t="s">
        <v>138</v>
      </c>
      <c r="AU164" s="196" t="s">
        <v>136</v>
      </c>
      <c r="AV164" s="14" t="s">
        <v>135</v>
      </c>
      <c r="AW164" s="14" t="s">
        <v>26</v>
      </c>
      <c r="AX164" s="14" t="s">
        <v>78</v>
      </c>
      <c r="AY164" s="196" t="s">
        <v>129</v>
      </c>
    </row>
    <row r="165" spans="1:65" s="2" customFormat="1" ht="24" customHeight="1">
      <c r="A165" s="32"/>
      <c r="B165" s="169"/>
      <c r="C165" s="203" t="s">
        <v>152</v>
      </c>
      <c r="D165" s="203" t="s">
        <v>162</v>
      </c>
      <c r="E165" s="204" t="s">
        <v>173</v>
      </c>
      <c r="F165" s="205" t="s">
        <v>174</v>
      </c>
      <c r="G165" s="206" t="s">
        <v>175</v>
      </c>
      <c r="H165" s="207">
        <v>2.4E-2</v>
      </c>
      <c r="I165" s="208"/>
      <c r="J165" s="209">
        <f>ROUND(I165*H165,2)</f>
        <v>0</v>
      </c>
      <c r="K165" s="210"/>
      <c r="L165" s="211"/>
      <c r="M165" s="212" t="s">
        <v>1</v>
      </c>
      <c r="N165" s="213" t="s">
        <v>37</v>
      </c>
      <c r="O165" s="57"/>
      <c r="P165" s="180">
        <f>O165*H165</f>
        <v>0</v>
      </c>
      <c r="Q165" s="180">
        <v>0</v>
      </c>
      <c r="R165" s="180">
        <f>Q165*H165</f>
        <v>0</v>
      </c>
      <c r="S165" s="180">
        <v>0</v>
      </c>
      <c r="T165" s="181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82" t="s">
        <v>152</v>
      </c>
      <c r="AT165" s="182" t="s">
        <v>162</v>
      </c>
      <c r="AU165" s="182" t="s">
        <v>136</v>
      </c>
      <c r="AY165" s="16" t="s">
        <v>129</v>
      </c>
      <c r="BE165" s="96">
        <f>IF(N165="základná",J165,0)</f>
        <v>0</v>
      </c>
      <c r="BF165" s="96">
        <f>IF(N165="znížená",J165,0)</f>
        <v>0</v>
      </c>
      <c r="BG165" s="96">
        <f>IF(N165="zákl. prenesená",J165,0)</f>
        <v>0</v>
      </c>
      <c r="BH165" s="96">
        <f>IF(N165="zníž. prenesená",J165,0)</f>
        <v>0</v>
      </c>
      <c r="BI165" s="96">
        <f>IF(N165="nulová",J165,0)</f>
        <v>0</v>
      </c>
      <c r="BJ165" s="16" t="s">
        <v>136</v>
      </c>
      <c r="BK165" s="96">
        <f>ROUND(I165*H165,2)</f>
        <v>0</v>
      </c>
      <c r="BL165" s="16" t="s">
        <v>135</v>
      </c>
      <c r="BM165" s="182" t="s">
        <v>176</v>
      </c>
    </row>
    <row r="166" spans="1:65" s="2" customFormat="1">
      <c r="A166" s="32"/>
      <c r="B166" s="33"/>
      <c r="C166" s="32"/>
      <c r="D166" s="183" t="s">
        <v>137</v>
      </c>
      <c r="E166" s="32"/>
      <c r="F166" s="184" t="s">
        <v>174</v>
      </c>
      <c r="G166" s="32"/>
      <c r="H166" s="32"/>
      <c r="I166" s="105"/>
      <c r="J166" s="32"/>
      <c r="K166" s="32"/>
      <c r="L166" s="33"/>
      <c r="M166" s="185"/>
      <c r="N166" s="186"/>
      <c r="O166" s="57"/>
      <c r="P166" s="57"/>
      <c r="Q166" s="57"/>
      <c r="R166" s="57"/>
      <c r="S166" s="57"/>
      <c r="T166" s="58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6" t="s">
        <v>137</v>
      </c>
      <c r="AU166" s="16" t="s">
        <v>136</v>
      </c>
    </row>
    <row r="167" spans="1:65" s="13" customFormat="1">
      <c r="B167" s="187"/>
      <c r="D167" s="183" t="s">
        <v>138</v>
      </c>
      <c r="E167" s="188" t="s">
        <v>1</v>
      </c>
      <c r="F167" s="189" t="s">
        <v>177</v>
      </c>
      <c r="H167" s="190">
        <v>2.4E-2</v>
      </c>
      <c r="I167" s="191"/>
      <c r="L167" s="187"/>
      <c r="M167" s="192"/>
      <c r="N167" s="193"/>
      <c r="O167" s="193"/>
      <c r="P167" s="193"/>
      <c r="Q167" s="193"/>
      <c r="R167" s="193"/>
      <c r="S167" s="193"/>
      <c r="T167" s="194"/>
      <c r="AT167" s="188" t="s">
        <v>138</v>
      </c>
      <c r="AU167" s="188" t="s">
        <v>136</v>
      </c>
      <c r="AV167" s="13" t="s">
        <v>136</v>
      </c>
      <c r="AW167" s="13" t="s">
        <v>26</v>
      </c>
      <c r="AX167" s="13" t="s">
        <v>71</v>
      </c>
      <c r="AY167" s="188" t="s">
        <v>129</v>
      </c>
    </row>
    <row r="168" spans="1:65" s="14" customFormat="1">
      <c r="B168" s="195"/>
      <c r="D168" s="183" t="s">
        <v>138</v>
      </c>
      <c r="E168" s="196" t="s">
        <v>1</v>
      </c>
      <c r="F168" s="197" t="s">
        <v>140</v>
      </c>
      <c r="H168" s="198">
        <v>2.4E-2</v>
      </c>
      <c r="I168" s="199"/>
      <c r="L168" s="195"/>
      <c r="M168" s="200"/>
      <c r="N168" s="201"/>
      <c r="O168" s="201"/>
      <c r="P168" s="201"/>
      <c r="Q168" s="201"/>
      <c r="R168" s="201"/>
      <c r="S168" s="201"/>
      <c r="T168" s="202"/>
      <c r="AT168" s="196" t="s">
        <v>138</v>
      </c>
      <c r="AU168" s="196" t="s">
        <v>136</v>
      </c>
      <c r="AV168" s="14" t="s">
        <v>135</v>
      </c>
      <c r="AW168" s="14" t="s">
        <v>26</v>
      </c>
      <c r="AX168" s="14" t="s">
        <v>78</v>
      </c>
      <c r="AY168" s="196" t="s">
        <v>129</v>
      </c>
    </row>
    <row r="169" spans="1:65" s="2" customFormat="1" ht="24" customHeight="1">
      <c r="A169" s="32"/>
      <c r="B169" s="169"/>
      <c r="C169" s="170" t="s">
        <v>178</v>
      </c>
      <c r="D169" s="170" t="s">
        <v>131</v>
      </c>
      <c r="E169" s="171" t="s">
        <v>179</v>
      </c>
      <c r="F169" s="172" t="s">
        <v>180</v>
      </c>
      <c r="G169" s="173" t="s">
        <v>175</v>
      </c>
      <c r="H169" s="174">
        <v>2.4E-2</v>
      </c>
      <c r="I169" s="175"/>
      <c r="J169" s="176">
        <f>ROUND(I169*H169,2)</f>
        <v>0</v>
      </c>
      <c r="K169" s="177"/>
      <c r="L169" s="33"/>
      <c r="M169" s="178" t="s">
        <v>1</v>
      </c>
      <c r="N169" s="179" t="s">
        <v>37</v>
      </c>
      <c r="O169" s="57"/>
      <c r="P169" s="180">
        <f>O169*H169</f>
        <v>0</v>
      </c>
      <c r="Q169" s="180">
        <v>0</v>
      </c>
      <c r="R169" s="180">
        <f>Q169*H169</f>
        <v>0</v>
      </c>
      <c r="S169" s="180">
        <v>0</v>
      </c>
      <c r="T169" s="18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82" t="s">
        <v>135</v>
      </c>
      <c r="AT169" s="182" t="s">
        <v>131</v>
      </c>
      <c r="AU169" s="182" t="s">
        <v>136</v>
      </c>
      <c r="AY169" s="16" t="s">
        <v>129</v>
      </c>
      <c r="BE169" s="96">
        <f>IF(N169="základná",J169,0)</f>
        <v>0</v>
      </c>
      <c r="BF169" s="96">
        <f>IF(N169="znížená",J169,0)</f>
        <v>0</v>
      </c>
      <c r="BG169" s="96">
        <f>IF(N169="zákl. prenesená",J169,0)</f>
        <v>0</v>
      </c>
      <c r="BH169" s="96">
        <f>IF(N169="zníž. prenesená",J169,0)</f>
        <v>0</v>
      </c>
      <c r="BI169" s="96">
        <f>IF(N169="nulová",J169,0)</f>
        <v>0</v>
      </c>
      <c r="BJ169" s="16" t="s">
        <v>136</v>
      </c>
      <c r="BK169" s="96">
        <f>ROUND(I169*H169,2)</f>
        <v>0</v>
      </c>
      <c r="BL169" s="16" t="s">
        <v>135</v>
      </c>
      <c r="BM169" s="182" t="s">
        <v>181</v>
      </c>
    </row>
    <row r="170" spans="1:65" s="2" customFormat="1">
      <c r="A170" s="32"/>
      <c r="B170" s="33"/>
      <c r="C170" s="32"/>
      <c r="D170" s="183" t="s">
        <v>137</v>
      </c>
      <c r="E170" s="32"/>
      <c r="F170" s="184" t="s">
        <v>180</v>
      </c>
      <c r="G170" s="32"/>
      <c r="H170" s="32"/>
      <c r="I170" s="105"/>
      <c r="J170" s="32"/>
      <c r="K170" s="32"/>
      <c r="L170" s="33"/>
      <c r="M170" s="185"/>
      <c r="N170" s="186"/>
      <c r="O170" s="57"/>
      <c r="P170" s="57"/>
      <c r="Q170" s="57"/>
      <c r="R170" s="57"/>
      <c r="S170" s="57"/>
      <c r="T170" s="58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6" t="s">
        <v>137</v>
      </c>
      <c r="AU170" s="16" t="s">
        <v>136</v>
      </c>
    </row>
    <row r="171" spans="1:65" s="13" customFormat="1">
      <c r="B171" s="187"/>
      <c r="D171" s="183" t="s">
        <v>138</v>
      </c>
      <c r="E171" s="188" t="s">
        <v>1</v>
      </c>
      <c r="F171" s="189" t="s">
        <v>177</v>
      </c>
      <c r="H171" s="190">
        <v>2.4E-2</v>
      </c>
      <c r="I171" s="191"/>
      <c r="L171" s="187"/>
      <c r="M171" s="192"/>
      <c r="N171" s="193"/>
      <c r="O171" s="193"/>
      <c r="P171" s="193"/>
      <c r="Q171" s="193"/>
      <c r="R171" s="193"/>
      <c r="S171" s="193"/>
      <c r="T171" s="194"/>
      <c r="AT171" s="188" t="s">
        <v>138</v>
      </c>
      <c r="AU171" s="188" t="s">
        <v>136</v>
      </c>
      <c r="AV171" s="13" t="s">
        <v>136</v>
      </c>
      <c r="AW171" s="13" t="s">
        <v>26</v>
      </c>
      <c r="AX171" s="13" t="s">
        <v>71</v>
      </c>
      <c r="AY171" s="188" t="s">
        <v>129</v>
      </c>
    </row>
    <row r="172" spans="1:65" s="14" customFormat="1">
      <c r="B172" s="195"/>
      <c r="D172" s="183" t="s">
        <v>138</v>
      </c>
      <c r="E172" s="196" t="s">
        <v>1</v>
      </c>
      <c r="F172" s="197" t="s">
        <v>140</v>
      </c>
      <c r="H172" s="198">
        <v>2.4E-2</v>
      </c>
      <c r="I172" s="199"/>
      <c r="L172" s="195"/>
      <c r="M172" s="200"/>
      <c r="N172" s="201"/>
      <c r="O172" s="201"/>
      <c r="P172" s="201"/>
      <c r="Q172" s="201"/>
      <c r="R172" s="201"/>
      <c r="S172" s="201"/>
      <c r="T172" s="202"/>
      <c r="AT172" s="196" t="s">
        <v>138</v>
      </c>
      <c r="AU172" s="196" t="s">
        <v>136</v>
      </c>
      <c r="AV172" s="14" t="s">
        <v>135</v>
      </c>
      <c r="AW172" s="14" t="s">
        <v>26</v>
      </c>
      <c r="AX172" s="14" t="s">
        <v>78</v>
      </c>
      <c r="AY172" s="196" t="s">
        <v>129</v>
      </c>
    </row>
    <row r="173" spans="1:65" s="12" customFormat="1" ht="22.9" customHeight="1">
      <c r="B173" s="156"/>
      <c r="D173" s="157" t="s">
        <v>70</v>
      </c>
      <c r="E173" s="167" t="s">
        <v>144</v>
      </c>
      <c r="F173" s="167" t="s">
        <v>182</v>
      </c>
      <c r="I173" s="159"/>
      <c r="J173" s="168">
        <f>BK173</f>
        <v>0</v>
      </c>
      <c r="L173" s="156"/>
      <c r="M173" s="161"/>
      <c r="N173" s="162"/>
      <c r="O173" s="162"/>
      <c r="P173" s="163">
        <f>SUM(P174:P185)</f>
        <v>0</v>
      </c>
      <c r="Q173" s="162"/>
      <c r="R173" s="163">
        <f>SUM(R174:R185)</f>
        <v>0</v>
      </c>
      <c r="S173" s="162"/>
      <c r="T173" s="164">
        <f>SUM(T174:T185)</f>
        <v>0</v>
      </c>
      <c r="AR173" s="157" t="s">
        <v>78</v>
      </c>
      <c r="AT173" s="165" t="s">
        <v>70</v>
      </c>
      <c r="AU173" s="165" t="s">
        <v>78</v>
      </c>
      <c r="AY173" s="157" t="s">
        <v>129</v>
      </c>
      <c r="BK173" s="166">
        <f>SUM(BK174:BK185)</f>
        <v>0</v>
      </c>
    </row>
    <row r="174" spans="1:65" s="2" customFormat="1" ht="24" customHeight="1">
      <c r="A174" s="32"/>
      <c r="B174" s="169"/>
      <c r="C174" s="203" t="s">
        <v>160</v>
      </c>
      <c r="D174" s="203" t="s">
        <v>162</v>
      </c>
      <c r="E174" s="204" t="s">
        <v>183</v>
      </c>
      <c r="F174" s="205" t="s">
        <v>184</v>
      </c>
      <c r="G174" s="206" t="s">
        <v>185</v>
      </c>
      <c r="H174" s="207">
        <v>20</v>
      </c>
      <c r="I174" s="208"/>
      <c r="J174" s="209">
        <f>ROUND(I174*H174,2)</f>
        <v>0</v>
      </c>
      <c r="K174" s="210"/>
      <c r="L174" s="211"/>
      <c r="M174" s="212" t="s">
        <v>1</v>
      </c>
      <c r="N174" s="213" t="s">
        <v>37</v>
      </c>
      <c r="O174" s="57"/>
      <c r="P174" s="180">
        <f>O174*H174</f>
        <v>0</v>
      </c>
      <c r="Q174" s="180">
        <v>0</v>
      </c>
      <c r="R174" s="180">
        <f>Q174*H174</f>
        <v>0</v>
      </c>
      <c r="S174" s="180">
        <v>0</v>
      </c>
      <c r="T174" s="18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82" t="s">
        <v>152</v>
      </c>
      <c r="AT174" s="182" t="s">
        <v>162</v>
      </c>
      <c r="AU174" s="182" t="s">
        <v>136</v>
      </c>
      <c r="AY174" s="16" t="s">
        <v>129</v>
      </c>
      <c r="BE174" s="96">
        <f>IF(N174="základná",J174,0)</f>
        <v>0</v>
      </c>
      <c r="BF174" s="96">
        <f>IF(N174="znížená",J174,0)</f>
        <v>0</v>
      </c>
      <c r="BG174" s="96">
        <f>IF(N174="zákl. prenesená",J174,0)</f>
        <v>0</v>
      </c>
      <c r="BH174" s="96">
        <f>IF(N174="zníž. prenesená",J174,0)</f>
        <v>0</v>
      </c>
      <c r="BI174" s="96">
        <f>IF(N174="nulová",J174,0)</f>
        <v>0</v>
      </c>
      <c r="BJ174" s="16" t="s">
        <v>136</v>
      </c>
      <c r="BK174" s="96">
        <f>ROUND(I174*H174,2)</f>
        <v>0</v>
      </c>
      <c r="BL174" s="16" t="s">
        <v>135</v>
      </c>
      <c r="BM174" s="182" t="s">
        <v>7</v>
      </c>
    </row>
    <row r="175" spans="1:65" s="2" customFormat="1">
      <c r="A175" s="32"/>
      <c r="B175" s="33"/>
      <c r="C175" s="32"/>
      <c r="D175" s="183" t="s">
        <v>137</v>
      </c>
      <c r="E175" s="32"/>
      <c r="F175" s="184" t="s">
        <v>184</v>
      </c>
      <c r="G175" s="32"/>
      <c r="H175" s="32"/>
      <c r="I175" s="105"/>
      <c r="J175" s="32"/>
      <c r="K175" s="32"/>
      <c r="L175" s="33"/>
      <c r="M175" s="185"/>
      <c r="N175" s="186"/>
      <c r="O175" s="57"/>
      <c r="P175" s="57"/>
      <c r="Q175" s="57"/>
      <c r="R175" s="57"/>
      <c r="S175" s="57"/>
      <c r="T175" s="58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6" t="s">
        <v>137</v>
      </c>
      <c r="AU175" s="16" t="s">
        <v>136</v>
      </c>
    </row>
    <row r="176" spans="1:65" s="13" customFormat="1">
      <c r="B176" s="187"/>
      <c r="D176" s="183" t="s">
        <v>138</v>
      </c>
      <c r="E176" s="188" t="s">
        <v>1</v>
      </c>
      <c r="F176" s="189" t="s">
        <v>186</v>
      </c>
      <c r="H176" s="190">
        <v>20</v>
      </c>
      <c r="I176" s="191"/>
      <c r="L176" s="187"/>
      <c r="M176" s="192"/>
      <c r="N176" s="193"/>
      <c r="O176" s="193"/>
      <c r="P176" s="193"/>
      <c r="Q176" s="193"/>
      <c r="R176" s="193"/>
      <c r="S176" s="193"/>
      <c r="T176" s="194"/>
      <c r="AT176" s="188" t="s">
        <v>138</v>
      </c>
      <c r="AU176" s="188" t="s">
        <v>136</v>
      </c>
      <c r="AV176" s="13" t="s">
        <v>136</v>
      </c>
      <c r="AW176" s="13" t="s">
        <v>26</v>
      </c>
      <c r="AX176" s="13" t="s">
        <v>71</v>
      </c>
      <c r="AY176" s="188" t="s">
        <v>129</v>
      </c>
    </row>
    <row r="177" spans="1:65" s="14" customFormat="1">
      <c r="B177" s="195"/>
      <c r="D177" s="183" t="s">
        <v>138</v>
      </c>
      <c r="E177" s="196" t="s">
        <v>1</v>
      </c>
      <c r="F177" s="197" t="s">
        <v>140</v>
      </c>
      <c r="H177" s="198">
        <v>20</v>
      </c>
      <c r="I177" s="199"/>
      <c r="L177" s="195"/>
      <c r="M177" s="200"/>
      <c r="N177" s="201"/>
      <c r="O177" s="201"/>
      <c r="P177" s="201"/>
      <c r="Q177" s="201"/>
      <c r="R177" s="201"/>
      <c r="S177" s="201"/>
      <c r="T177" s="202"/>
      <c r="AT177" s="196" t="s">
        <v>138</v>
      </c>
      <c r="AU177" s="196" t="s">
        <v>136</v>
      </c>
      <c r="AV177" s="14" t="s">
        <v>135</v>
      </c>
      <c r="AW177" s="14" t="s">
        <v>26</v>
      </c>
      <c r="AX177" s="14" t="s">
        <v>78</v>
      </c>
      <c r="AY177" s="196" t="s">
        <v>129</v>
      </c>
    </row>
    <row r="178" spans="1:65" s="2" customFormat="1" ht="24" customHeight="1">
      <c r="A178" s="32"/>
      <c r="B178" s="169"/>
      <c r="C178" s="170" t="s">
        <v>187</v>
      </c>
      <c r="D178" s="170" t="s">
        <v>131</v>
      </c>
      <c r="E178" s="171" t="s">
        <v>188</v>
      </c>
      <c r="F178" s="172" t="s">
        <v>189</v>
      </c>
      <c r="G178" s="173" t="s">
        <v>134</v>
      </c>
      <c r="H178" s="174">
        <v>0.18099999999999999</v>
      </c>
      <c r="I178" s="175"/>
      <c r="J178" s="176">
        <f>ROUND(I178*H178,2)</f>
        <v>0</v>
      </c>
      <c r="K178" s="177"/>
      <c r="L178" s="33"/>
      <c r="M178" s="178" t="s">
        <v>1</v>
      </c>
      <c r="N178" s="179" t="s">
        <v>37</v>
      </c>
      <c r="O178" s="57"/>
      <c r="P178" s="180">
        <f>O178*H178</f>
        <v>0</v>
      </c>
      <c r="Q178" s="180">
        <v>0</v>
      </c>
      <c r="R178" s="180">
        <f>Q178*H178</f>
        <v>0</v>
      </c>
      <c r="S178" s="180">
        <v>0</v>
      </c>
      <c r="T178" s="18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82" t="s">
        <v>135</v>
      </c>
      <c r="AT178" s="182" t="s">
        <v>131</v>
      </c>
      <c r="AU178" s="182" t="s">
        <v>136</v>
      </c>
      <c r="AY178" s="16" t="s">
        <v>129</v>
      </c>
      <c r="BE178" s="96">
        <f>IF(N178="základná",J178,0)</f>
        <v>0</v>
      </c>
      <c r="BF178" s="96">
        <f>IF(N178="znížená",J178,0)</f>
        <v>0</v>
      </c>
      <c r="BG178" s="96">
        <f>IF(N178="zákl. prenesená",J178,0)</f>
        <v>0</v>
      </c>
      <c r="BH178" s="96">
        <f>IF(N178="zníž. prenesená",J178,0)</f>
        <v>0</v>
      </c>
      <c r="BI178" s="96">
        <f>IF(N178="nulová",J178,0)</f>
        <v>0</v>
      </c>
      <c r="BJ178" s="16" t="s">
        <v>136</v>
      </c>
      <c r="BK178" s="96">
        <f>ROUND(I178*H178,2)</f>
        <v>0</v>
      </c>
      <c r="BL178" s="16" t="s">
        <v>135</v>
      </c>
      <c r="BM178" s="182" t="s">
        <v>190</v>
      </c>
    </row>
    <row r="179" spans="1:65" s="2" customFormat="1">
      <c r="A179" s="32"/>
      <c r="B179" s="33"/>
      <c r="C179" s="32"/>
      <c r="D179" s="183" t="s">
        <v>137</v>
      </c>
      <c r="E179" s="32"/>
      <c r="F179" s="184" t="s">
        <v>189</v>
      </c>
      <c r="G179" s="32"/>
      <c r="H179" s="32"/>
      <c r="I179" s="105"/>
      <c r="J179" s="32"/>
      <c r="K179" s="32"/>
      <c r="L179" s="33"/>
      <c r="M179" s="185"/>
      <c r="N179" s="186"/>
      <c r="O179" s="57"/>
      <c r="P179" s="57"/>
      <c r="Q179" s="57"/>
      <c r="R179" s="57"/>
      <c r="S179" s="57"/>
      <c r="T179" s="58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6" t="s">
        <v>137</v>
      </c>
      <c r="AU179" s="16" t="s">
        <v>136</v>
      </c>
    </row>
    <row r="180" spans="1:65" s="13" customFormat="1">
      <c r="B180" s="187"/>
      <c r="D180" s="183" t="s">
        <v>138</v>
      </c>
      <c r="E180" s="188" t="s">
        <v>1</v>
      </c>
      <c r="F180" s="189" t="s">
        <v>191</v>
      </c>
      <c r="H180" s="190">
        <v>0.18099999999999999</v>
      </c>
      <c r="I180" s="191"/>
      <c r="L180" s="187"/>
      <c r="M180" s="192"/>
      <c r="N180" s="193"/>
      <c r="O180" s="193"/>
      <c r="P180" s="193"/>
      <c r="Q180" s="193"/>
      <c r="R180" s="193"/>
      <c r="S180" s="193"/>
      <c r="T180" s="194"/>
      <c r="AT180" s="188" t="s">
        <v>138</v>
      </c>
      <c r="AU180" s="188" t="s">
        <v>136</v>
      </c>
      <c r="AV180" s="13" t="s">
        <v>136</v>
      </c>
      <c r="AW180" s="13" t="s">
        <v>26</v>
      </c>
      <c r="AX180" s="13" t="s">
        <v>71</v>
      </c>
      <c r="AY180" s="188" t="s">
        <v>129</v>
      </c>
    </row>
    <row r="181" spans="1:65" s="14" customFormat="1">
      <c r="B181" s="195"/>
      <c r="D181" s="183" t="s">
        <v>138</v>
      </c>
      <c r="E181" s="196" t="s">
        <v>1</v>
      </c>
      <c r="F181" s="197" t="s">
        <v>140</v>
      </c>
      <c r="H181" s="198">
        <v>0.18099999999999999</v>
      </c>
      <c r="I181" s="199"/>
      <c r="L181" s="195"/>
      <c r="M181" s="200"/>
      <c r="N181" s="201"/>
      <c r="O181" s="201"/>
      <c r="P181" s="201"/>
      <c r="Q181" s="201"/>
      <c r="R181" s="201"/>
      <c r="S181" s="201"/>
      <c r="T181" s="202"/>
      <c r="AT181" s="196" t="s">
        <v>138</v>
      </c>
      <c r="AU181" s="196" t="s">
        <v>136</v>
      </c>
      <c r="AV181" s="14" t="s">
        <v>135</v>
      </c>
      <c r="AW181" s="14" t="s">
        <v>26</v>
      </c>
      <c r="AX181" s="14" t="s">
        <v>78</v>
      </c>
      <c r="AY181" s="196" t="s">
        <v>129</v>
      </c>
    </row>
    <row r="182" spans="1:65" s="2" customFormat="1" ht="24" customHeight="1">
      <c r="A182" s="32"/>
      <c r="B182" s="169"/>
      <c r="C182" s="170" t="s">
        <v>165</v>
      </c>
      <c r="D182" s="170" t="s">
        <v>131</v>
      </c>
      <c r="E182" s="171" t="s">
        <v>192</v>
      </c>
      <c r="F182" s="172" t="s">
        <v>193</v>
      </c>
      <c r="G182" s="173" t="s">
        <v>134</v>
      </c>
      <c r="H182" s="174">
        <v>0.313</v>
      </c>
      <c r="I182" s="175"/>
      <c r="J182" s="176">
        <f>ROUND(I182*H182,2)</f>
        <v>0</v>
      </c>
      <c r="K182" s="177"/>
      <c r="L182" s="33"/>
      <c r="M182" s="178" t="s">
        <v>1</v>
      </c>
      <c r="N182" s="179" t="s">
        <v>37</v>
      </c>
      <c r="O182" s="57"/>
      <c r="P182" s="180">
        <f>O182*H182</f>
        <v>0</v>
      </c>
      <c r="Q182" s="180">
        <v>0</v>
      </c>
      <c r="R182" s="180">
        <f>Q182*H182</f>
        <v>0</v>
      </c>
      <c r="S182" s="180">
        <v>0</v>
      </c>
      <c r="T182" s="18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82" t="s">
        <v>135</v>
      </c>
      <c r="AT182" s="182" t="s">
        <v>131</v>
      </c>
      <c r="AU182" s="182" t="s">
        <v>136</v>
      </c>
      <c r="AY182" s="16" t="s">
        <v>129</v>
      </c>
      <c r="BE182" s="96">
        <f>IF(N182="základná",J182,0)</f>
        <v>0</v>
      </c>
      <c r="BF182" s="96">
        <f>IF(N182="znížená",J182,0)</f>
        <v>0</v>
      </c>
      <c r="BG182" s="96">
        <f>IF(N182="zákl. prenesená",J182,0)</f>
        <v>0</v>
      </c>
      <c r="BH182" s="96">
        <f>IF(N182="zníž. prenesená",J182,0)</f>
        <v>0</v>
      </c>
      <c r="BI182" s="96">
        <f>IF(N182="nulová",J182,0)</f>
        <v>0</v>
      </c>
      <c r="BJ182" s="16" t="s">
        <v>136</v>
      </c>
      <c r="BK182" s="96">
        <f>ROUND(I182*H182,2)</f>
        <v>0</v>
      </c>
      <c r="BL182" s="16" t="s">
        <v>135</v>
      </c>
      <c r="BM182" s="182" t="s">
        <v>194</v>
      </c>
    </row>
    <row r="183" spans="1:65" s="2" customFormat="1" ht="19.5">
      <c r="A183" s="32"/>
      <c r="B183" s="33"/>
      <c r="C183" s="32"/>
      <c r="D183" s="183" t="s">
        <v>137</v>
      </c>
      <c r="E183" s="32"/>
      <c r="F183" s="184" t="s">
        <v>193</v>
      </c>
      <c r="G183" s="32"/>
      <c r="H183" s="32"/>
      <c r="I183" s="105"/>
      <c r="J183" s="32"/>
      <c r="K183" s="32"/>
      <c r="L183" s="33"/>
      <c r="M183" s="185"/>
      <c r="N183" s="186"/>
      <c r="O183" s="57"/>
      <c r="P183" s="57"/>
      <c r="Q183" s="57"/>
      <c r="R183" s="57"/>
      <c r="S183" s="57"/>
      <c r="T183" s="58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6" t="s">
        <v>137</v>
      </c>
      <c r="AU183" s="16" t="s">
        <v>136</v>
      </c>
    </row>
    <row r="184" spans="1:65" s="13" customFormat="1">
      <c r="B184" s="187"/>
      <c r="D184" s="183" t="s">
        <v>138</v>
      </c>
      <c r="E184" s="188" t="s">
        <v>1</v>
      </c>
      <c r="F184" s="189" t="s">
        <v>195</v>
      </c>
      <c r="H184" s="190">
        <v>0.313</v>
      </c>
      <c r="I184" s="191"/>
      <c r="L184" s="187"/>
      <c r="M184" s="192"/>
      <c r="N184" s="193"/>
      <c r="O184" s="193"/>
      <c r="P184" s="193"/>
      <c r="Q184" s="193"/>
      <c r="R184" s="193"/>
      <c r="S184" s="193"/>
      <c r="T184" s="194"/>
      <c r="AT184" s="188" t="s">
        <v>138</v>
      </c>
      <c r="AU184" s="188" t="s">
        <v>136</v>
      </c>
      <c r="AV184" s="13" t="s">
        <v>136</v>
      </c>
      <c r="AW184" s="13" t="s">
        <v>26</v>
      </c>
      <c r="AX184" s="13" t="s">
        <v>71</v>
      </c>
      <c r="AY184" s="188" t="s">
        <v>129</v>
      </c>
    </row>
    <row r="185" spans="1:65" s="14" customFormat="1">
      <c r="B185" s="195"/>
      <c r="D185" s="183" t="s">
        <v>138</v>
      </c>
      <c r="E185" s="196" t="s">
        <v>1</v>
      </c>
      <c r="F185" s="197" t="s">
        <v>140</v>
      </c>
      <c r="H185" s="198">
        <v>0.313</v>
      </c>
      <c r="I185" s="199"/>
      <c r="L185" s="195"/>
      <c r="M185" s="200"/>
      <c r="N185" s="201"/>
      <c r="O185" s="201"/>
      <c r="P185" s="201"/>
      <c r="Q185" s="201"/>
      <c r="R185" s="201"/>
      <c r="S185" s="201"/>
      <c r="T185" s="202"/>
      <c r="AT185" s="196" t="s">
        <v>138</v>
      </c>
      <c r="AU185" s="196" t="s">
        <v>136</v>
      </c>
      <c r="AV185" s="14" t="s">
        <v>135</v>
      </c>
      <c r="AW185" s="14" t="s">
        <v>26</v>
      </c>
      <c r="AX185" s="14" t="s">
        <v>78</v>
      </c>
      <c r="AY185" s="196" t="s">
        <v>129</v>
      </c>
    </row>
    <row r="186" spans="1:65" s="12" customFormat="1" ht="22.9" customHeight="1">
      <c r="B186" s="156"/>
      <c r="D186" s="157" t="s">
        <v>70</v>
      </c>
      <c r="E186" s="167" t="s">
        <v>157</v>
      </c>
      <c r="F186" s="167" t="s">
        <v>196</v>
      </c>
      <c r="I186" s="159"/>
      <c r="J186" s="168">
        <f>BK186</f>
        <v>0</v>
      </c>
      <c r="L186" s="156"/>
      <c r="M186" s="161"/>
      <c r="N186" s="162"/>
      <c r="O186" s="162"/>
      <c r="P186" s="163">
        <f>SUM(P187:P217)</f>
        <v>0</v>
      </c>
      <c r="Q186" s="162"/>
      <c r="R186" s="163">
        <f>SUM(R187:R217)</f>
        <v>0</v>
      </c>
      <c r="S186" s="162"/>
      <c r="T186" s="164">
        <f>SUM(T187:T217)</f>
        <v>0</v>
      </c>
      <c r="AR186" s="157" t="s">
        <v>78</v>
      </c>
      <c r="AT186" s="165" t="s">
        <v>70</v>
      </c>
      <c r="AU186" s="165" t="s">
        <v>78</v>
      </c>
      <c r="AY186" s="157" t="s">
        <v>129</v>
      </c>
      <c r="BK186" s="166">
        <f>SUM(BK187:BK217)</f>
        <v>0</v>
      </c>
    </row>
    <row r="187" spans="1:65" s="2" customFormat="1" ht="16.5" customHeight="1">
      <c r="A187" s="32"/>
      <c r="B187" s="169"/>
      <c r="C187" s="203" t="s">
        <v>197</v>
      </c>
      <c r="D187" s="203" t="s">
        <v>162</v>
      </c>
      <c r="E187" s="204" t="s">
        <v>198</v>
      </c>
      <c r="F187" s="205" t="s">
        <v>199</v>
      </c>
      <c r="G187" s="206" t="s">
        <v>175</v>
      </c>
      <c r="H187" s="207">
        <v>12.119</v>
      </c>
      <c r="I187" s="208"/>
      <c r="J187" s="209">
        <f>ROUND(I187*H187,2)</f>
        <v>0</v>
      </c>
      <c r="K187" s="210"/>
      <c r="L187" s="211"/>
      <c r="M187" s="212" t="s">
        <v>1</v>
      </c>
      <c r="N187" s="213" t="s">
        <v>37</v>
      </c>
      <c r="O187" s="57"/>
      <c r="P187" s="180">
        <f>O187*H187</f>
        <v>0</v>
      </c>
      <c r="Q187" s="180">
        <v>0</v>
      </c>
      <c r="R187" s="180">
        <f>Q187*H187</f>
        <v>0</v>
      </c>
      <c r="S187" s="180">
        <v>0</v>
      </c>
      <c r="T187" s="181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82" t="s">
        <v>152</v>
      </c>
      <c r="AT187" s="182" t="s">
        <v>162</v>
      </c>
      <c r="AU187" s="182" t="s">
        <v>136</v>
      </c>
      <c r="AY187" s="16" t="s">
        <v>129</v>
      </c>
      <c r="BE187" s="96">
        <f>IF(N187="základná",J187,0)</f>
        <v>0</v>
      </c>
      <c r="BF187" s="96">
        <f>IF(N187="znížená",J187,0)</f>
        <v>0</v>
      </c>
      <c r="BG187" s="96">
        <f>IF(N187="zákl. prenesená",J187,0)</f>
        <v>0</v>
      </c>
      <c r="BH187" s="96">
        <f>IF(N187="zníž. prenesená",J187,0)</f>
        <v>0</v>
      </c>
      <c r="BI187" s="96">
        <f>IF(N187="nulová",J187,0)</f>
        <v>0</v>
      </c>
      <c r="BJ187" s="16" t="s">
        <v>136</v>
      </c>
      <c r="BK187" s="96">
        <f>ROUND(I187*H187,2)</f>
        <v>0</v>
      </c>
      <c r="BL187" s="16" t="s">
        <v>135</v>
      </c>
      <c r="BM187" s="182" t="s">
        <v>200</v>
      </c>
    </row>
    <row r="188" spans="1:65" s="2" customFormat="1">
      <c r="A188" s="32"/>
      <c r="B188" s="33"/>
      <c r="C188" s="32"/>
      <c r="D188" s="183" t="s">
        <v>137</v>
      </c>
      <c r="E188" s="32"/>
      <c r="F188" s="184" t="s">
        <v>199</v>
      </c>
      <c r="G188" s="32"/>
      <c r="H188" s="32"/>
      <c r="I188" s="105"/>
      <c r="J188" s="32"/>
      <c r="K188" s="32"/>
      <c r="L188" s="33"/>
      <c r="M188" s="185"/>
      <c r="N188" s="186"/>
      <c r="O188" s="57"/>
      <c r="P188" s="57"/>
      <c r="Q188" s="57"/>
      <c r="R188" s="57"/>
      <c r="S188" s="57"/>
      <c r="T188" s="58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6" t="s">
        <v>137</v>
      </c>
      <c r="AU188" s="16" t="s">
        <v>136</v>
      </c>
    </row>
    <row r="189" spans="1:65" s="13" customFormat="1">
      <c r="B189" s="187"/>
      <c r="D189" s="183" t="s">
        <v>138</v>
      </c>
      <c r="E189" s="188" t="s">
        <v>1</v>
      </c>
      <c r="F189" s="189" t="s">
        <v>201</v>
      </c>
      <c r="H189" s="190">
        <v>11.919</v>
      </c>
      <c r="I189" s="191"/>
      <c r="L189" s="187"/>
      <c r="M189" s="192"/>
      <c r="N189" s="193"/>
      <c r="O189" s="193"/>
      <c r="P189" s="193"/>
      <c r="Q189" s="193"/>
      <c r="R189" s="193"/>
      <c r="S189" s="193"/>
      <c r="T189" s="194"/>
      <c r="AT189" s="188" t="s">
        <v>138</v>
      </c>
      <c r="AU189" s="188" t="s">
        <v>136</v>
      </c>
      <c r="AV189" s="13" t="s">
        <v>136</v>
      </c>
      <c r="AW189" s="13" t="s">
        <v>26</v>
      </c>
      <c r="AX189" s="13" t="s">
        <v>71</v>
      </c>
      <c r="AY189" s="188" t="s">
        <v>129</v>
      </c>
    </row>
    <row r="190" spans="1:65" s="13" customFormat="1">
      <c r="B190" s="187"/>
      <c r="D190" s="183" t="s">
        <v>138</v>
      </c>
      <c r="E190" s="188" t="s">
        <v>1</v>
      </c>
      <c r="F190" s="189" t="s">
        <v>167</v>
      </c>
      <c r="H190" s="190">
        <v>0.2</v>
      </c>
      <c r="I190" s="191"/>
      <c r="L190" s="187"/>
      <c r="M190" s="192"/>
      <c r="N190" s="193"/>
      <c r="O190" s="193"/>
      <c r="P190" s="193"/>
      <c r="Q190" s="193"/>
      <c r="R190" s="193"/>
      <c r="S190" s="193"/>
      <c r="T190" s="194"/>
      <c r="AT190" s="188" t="s">
        <v>138</v>
      </c>
      <c r="AU190" s="188" t="s">
        <v>136</v>
      </c>
      <c r="AV190" s="13" t="s">
        <v>136</v>
      </c>
      <c r="AW190" s="13" t="s">
        <v>26</v>
      </c>
      <c r="AX190" s="13" t="s">
        <v>71</v>
      </c>
      <c r="AY190" s="188" t="s">
        <v>129</v>
      </c>
    </row>
    <row r="191" spans="1:65" s="14" customFormat="1">
      <c r="B191" s="195"/>
      <c r="D191" s="183" t="s">
        <v>138</v>
      </c>
      <c r="E191" s="196" t="s">
        <v>1</v>
      </c>
      <c r="F191" s="197" t="s">
        <v>140</v>
      </c>
      <c r="H191" s="198">
        <v>12.119</v>
      </c>
      <c r="I191" s="199"/>
      <c r="L191" s="195"/>
      <c r="M191" s="200"/>
      <c r="N191" s="201"/>
      <c r="O191" s="201"/>
      <c r="P191" s="201"/>
      <c r="Q191" s="201"/>
      <c r="R191" s="201"/>
      <c r="S191" s="201"/>
      <c r="T191" s="202"/>
      <c r="AT191" s="196" t="s">
        <v>138</v>
      </c>
      <c r="AU191" s="196" t="s">
        <v>136</v>
      </c>
      <c r="AV191" s="14" t="s">
        <v>135</v>
      </c>
      <c r="AW191" s="14" t="s">
        <v>26</v>
      </c>
      <c r="AX191" s="14" t="s">
        <v>78</v>
      </c>
      <c r="AY191" s="196" t="s">
        <v>129</v>
      </c>
    </row>
    <row r="192" spans="1:65" s="2" customFormat="1" ht="24" customHeight="1">
      <c r="A192" s="32"/>
      <c r="B192" s="169"/>
      <c r="C192" s="170" t="s">
        <v>172</v>
      </c>
      <c r="D192" s="170" t="s">
        <v>131</v>
      </c>
      <c r="E192" s="171" t="s">
        <v>202</v>
      </c>
      <c r="F192" s="172" t="s">
        <v>203</v>
      </c>
      <c r="G192" s="173" t="s">
        <v>151</v>
      </c>
      <c r="H192" s="174">
        <v>73.849999999999994</v>
      </c>
      <c r="I192" s="175"/>
      <c r="J192" s="176">
        <f>ROUND(I192*H192,2)</f>
        <v>0</v>
      </c>
      <c r="K192" s="177"/>
      <c r="L192" s="33"/>
      <c r="M192" s="178" t="s">
        <v>1</v>
      </c>
      <c r="N192" s="179" t="s">
        <v>37</v>
      </c>
      <c r="O192" s="57"/>
      <c r="P192" s="180">
        <f>O192*H192</f>
        <v>0</v>
      </c>
      <c r="Q192" s="180">
        <v>0</v>
      </c>
      <c r="R192" s="180">
        <f>Q192*H192</f>
        <v>0</v>
      </c>
      <c r="S192" s="180">
        <v>0</v>
      </c>
      <c r="T192" s="18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82" t="s">
        <v>135</v>
      </c>
      <c r="AT192" s="182" t="s">
        <v>131</v>
      </c>
      <c r="AU192" s="182" t="s">
        <v>136</v>
      </c>
      <c r="AY192" s="16" t="s">
        <v>129</v>
      </c>
      <c r="BE192" s="96">
        <f>IF(N192="základná",J192,0)</f>
        <v>0</v>
      </c>
      <c r="BF192" s="96">
        <f>IF(N192="znížená",J192,0)</f>
        <v>0</v>
      </c>
      <c r="BG192" s="96">
        <f>IF(N192="zákl. prenesená",J192,0)</f>
        <v>0</v>
      </c>
      <c r="BH192" s="96">
        <f>IF(N192="zníž. prenesená",J192,0)</f>
        <v>0</v>
      </c>
      <c r="BI192" s="96">
        <f>IF(N192="nulová",J192,0)</f>
        <v>0</v>
      </c>
      <c r="BJ192" s="16" t="s">
        <v>136</v>
      </c>
      <c r="BK192" s="96">
        <f>ROUND(I192*H192,2)</f>
        <v>0</v>
      </c>
      <c r="BL192" s="16" t="s">
        <v>135</v>
      </c>
      <c r="BM192" s="182" t="s">
        <v>204</v>
      </c>
    </row>
    <row r="193" spans="1:65" s="2" customFormat="1" ht="19.5">
      <c r="A193" s="32"/>
      <c r="B193" s="33"/>
      <c r="C193" s="32"/>
      <c r="D193" s="183" t="s">
        <v>137</v>
      </c>
      <c r="E193" s="32"/>
      <c r="F193" s="184" t="s">
        <v>203</v>
      </c>
      <c r="G193" s="32"/>
      <c r="H193" s="32"/>
      <c r="I193" s="105"/>
      <c r="J193" s="32"/>
      <c r="K193" s="32"/>
      <c r="L193" s="33"/>
      <c r="M193" s="185"/>
      <c r="N193" s="186"/>
      <c r="O193" s="57"/>
      <c r="P193" s="57"/>
      <c r="Q193" s="57"/>
      <c r="R193" s="57"/>
      <c r="S193" s="57"/>
      <c r="T193" s="58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6" t="s">
        <v>137</v>
      </c>
      <c r="AU193" s="16" t="s">
        <v>136</v>
      </c>
    </row>
    <row r="194" spans="1:65" s="13" customFormat="1">
      <c r="B194" s="187"/>
      <c r="D194" s="183" t="s">
        <v>138</v>
      </c>
      <c r="E194" s="188" t="s">
        <v>1</v>
      </c>
      <c r="F194" s="189" t="s">
        <v>205</v>
      </c>
      <c r="H194" s="190">
        <v>73.849999999999994</v>
      </c>
      <c r="I194" s="191"/>
      <c r="L194" s="187"/>
      <c r="M194" s="192"/>
      <c r="N194" s="193"/>
      <c r="O194" s="193"/>
      <c r="P194" s="193"/>
      <c r="Q194" s="193"/>
      <c r="R194" s="193"/>
      <c r="S194" s="193"/>
      <c r="T194" s="194"/>
      <c r="AT194" s="188" t="s">
        <v>138</v>
      </c>
      <c r="AU194" s="188" t="s">
        <v>136</v>
      </c>
      <c r="AV194" s="13" t="s">
        <v>136</v>
      </c>
      <c r="AW194" s="13" t="s">
        <v>26</v>
      </c>
      <c r="AX194" s="13" t="s">
        <v>71</v>
      </c>
      <c r="AY194" s="188" t="s">
        <v>129</v>
      </c>
    </row>
    <row r="195" spans="1:65" s="14" customFormat="1">
      <c r="B195" s="195"/>
      <c r="D195" s="183" t="s">
        <v>138</v>
      </c>
      <c r="E195" s="196" t="s">
        <v>1</v>
      </c>
      <c r="F195" s="197" t="s">
        <v>140</v>
      </c>
      <c r="H195" s="198">
        <v>73.849999999999994</v>
      </c>
      <c r="I195" s="199"/>
      <c r="L195" s="195"/>
      <c r="M195" s="200"/>
      <c r="N195" s="201"/>
      <c r="O195" s="201"/>
      <c r="P195" s="201"/>
      <c r="Q195" s="201"/>
      <c r="R195" s="201"/>
      <c r="S195" s="201"/>
      <c r="T195" s="202"/>
      <c r="AT195" s="196" t="s">
        <v>138</v>
      </c>
      <c r="AU195" s="196" t="s">
        <v>136</v>
      </c>
      <c r="AV195" s="14" t="s">
        <v>135</v>
      </c>
      <c r="AW195" s="14" t="s">
        <v>26</v>
      </c>
      <c r="AX195" s="14" t="s">
        <v>78</v>
      </c>
      <c r="AY195" s="196" t="s">
        <v>129</v>
      </c>
    </row>
    <row r="196" spans="1:65" s="2" customFormat="1" ht="16.5" customHeight="1">
      <c r="A196" s="32"/>
      <c r="B196" s="169"/>
      <c r="C196" s="203" t="s">
        <v>206</v>
      </c>
      <c r="D196" s="203" t="s">
        <v>162</v>
      </c>
      <c r="E196" s="204" t="s">
        <v>207</v>
      </c>
      <c r="F196" s="205" t="s">
        <v>208</v>
      </c>
      <c r="G196" s="206" t="s">
        <v>175</v>
      </c>
      <c r="H196" s="207">
        <v>22.722000000000001</v>
      </c>
      <c r="I196" s="208"/>
      <c r="J196" s="209">
        <f>ROUND(I196*H196,2)</f>
        <v>0</v>
      </c>
      <c r="K196" s="210"/>
      <c r="L196" s="211"/>
      <c r="M196" s="212" t="s">
        <v>1</v>
      </c>
      <c r="N196" s="213" t="s">
        <v>37</v>
      </c>
      <c r="O196" s="57"/>
      <c r="P196" s="180">
        <f>O196*H196</f>
        <v>0</v>
      </c>
      <c r="Q196" s="180">
        <v>0</v>
      </c>
      <c r="R196" s="180">
        <f>Q196*H196</f>
        <v>0</v>
      </c>
      <c r="S196" s="180">
        <v>0</v>
      </c>
      <c r="T196" s="181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82" t="s">
        <v>152</v>
      </c>
      <c r="AT196" s="182" t="s">
        <v>162</v>
      </c>
      <c r="AU196" s="182" t="s">
        <v>136</v>
      </c>
      <c r="AY196" s="16" t="s">
        <v>129</v>
      </c>
      <c r="BE196" s="96">
        <f>IF(N196="základná",J196,0)</f>
        <v>0</v>
      </c>
      <c r="BF196" s="96">
        <f>IF(N196="znížená",J196,0)</f>
        <v>0</v>
      </c>
      <c r="BG196" s="96">
        <f>IF(N196="zákl. prenesená",J196,0)</f>
        <v>0</v>
      </c>
      <c r="BH196" s="96">
        <f>IF(N196="zníž. prenesená",J196,0)</f>
        <v>0</v>
      </c>
      <c r="BI196" s="96">
        <f>IF(N196="nulová",J196,0)</f>
        <v>0</v>
      </c>
      <c r="BJ196" s="16" t="s">
        <v>136</v>
      </c>
      <c r="BK196" s="96">
        <f>ROUND(I196*H196,2)</f>
        <v>0</v>
      </c>
      <c r="BL196" s="16" t="s">
        <v>135</v>
      </c>
      <c r="BM196" s="182" t="s">
        <v>209</v>
      </c>
    </row>
    <row r="197" spans="1:65" s="2" customFormat="1">
      <c r="A197" s="32"/>
      <c r="B197" s="33"/>
      <c r="C197" s="32"/>
      <c r="D197" s="183" t="s">
        <v>137</v>
      </c>
      <c r="E197" s="32"/>
      <c r="F197" s="184" t="s">
        <v>208</v>
      </c>
      <c r="G197" s="32"/>
      <c r="H197" s="32"/>
      <c r="I197" s="105"/>
      <c r="J197" s="32"/>
      <c r="K197" s="32"/>
      <c r="L197" s="33"/>
      <c r="M197" s="185"/>
      <c r="N197" s="186"/>
      <c r="O197" s="57"/>
      <c r="P197" s="57"/>
      <c r="Q197" s="57"/>
      <c r="R197" s="57"/>
      <c r="S197" s="57"/>
      <c r="T197" s="58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6" t="s">
        <v>137</v>
      </c>
      <c r="AU197" s="16" t="s">
        <v>136</v>
      </c>
    </row>
    <row r="198" spans="1:65" s="13" customFormat="1">
      <c r="B198" s="187"/>
      <c r="D198" s="183" t="s">
        <v>138</v>
      </c>
      <c r="E198" s="188" t="s">
        <v>1</v>
      </c>
      <c r="F198" s="189" t="s">
        <v>210</v>
      </c>
      <c r="H198" s="190">
        <v>22.422000000000001</v>
      </c>
      <c r="I198" s="191"/>
      <c r="L198" s="187"/>
      <c r="M198" s="192"/>
      <c r="N198" s="193"/>
      <c r="O198" s="193"/>
      <c r="P198" s="193"/>
      <c r="Q198" s="193"/>
      <c r="R198" s="193"/>
      <c r="S198" s="193"/>
      <c r="T198" s="194"/>
      <c r="AT198" s="188" t="s">
        <v>138</v>
      </c>
      <c r="AU198" s="188" t="s">
        <v>136</v>
      </c>
      <c r="AV198" s="13" t="s">
        <v>136</v>
      </c>
      <c r="AW198" s="13" t="s">
        <v>26</v>
      </c>
      <c r="AX198" s="13" t="s">
        <v>71</v>
      </c>
      <c r="AY198" s="188" t="s">
        <v>129</v>
      </c>
    </row>
    <row r="199" spans="1:65" s="13" customFormat="1">
      <c r="B199" s="187"/>
      <c r="D199" s="183" t="s">
        <v>138</v>
      </c>
      <c r="E199" s="188" t="s">
        <v>1</v>
      </c>
      <c r="F199" s="189" t="s">
        <v>211</v>
      </c>
      <c r="H199" s="190">
        <v>0.3</v>
      </c>
      <c r="I199" s="191"/>
      <c r="L199" s="187"/>
      <c r="M199" s="192"/>
      <c r="N199" s="193"/>
      <c r="O199" s="193"/>
      <c r="P199" s="193"/>
      <c r="Q199" s="193"/>
      <c r="R199" s="193"/>
      <c r="S199" s="193"/>
      <c r="T199" s="194"/>
      <c r="AT199" s="188" t="s">
        <v>138</v>
      </c>
      <c r="AU199" s="188" t="s">
        <v>136</v>
      </c>
      <c r="AV199" s="13" t="s">
        <v>136</v>
      </c>
      <c r="AW199" s="13" t="s">
        <v>26</v>
      </c>
      <c r="AX199" s="13" t="s">
        <v>71</v>
      </c>
      <c r="AY199" s="188" t="s">
        <v>129</v>
      </c>
    </row>
    <row r="200" spans="1:65" s="14" customFormat="1">
      <c r="B200" s="195"/>
      <c r="D200" s="183" t="s">
        <v>138</v>
      </c>
      <c r="E200" s="196" t="s">
        <v>1</v>
      </c>
      <c r="F200" s="197" t="s">
        <v>140</v>
      </c>
      <c r="H200" s="198">
        <v>22.722000000000001</v>
      </c>
      <c r="I200" s="199"/>
      <c r="L200" s="195"/>
      <c r="M200" s="200"/>
      <c r="N200" s="201"/>
      <c r="O200" s="201"/>
      <c r="P200" s="201"/>
      <c r="Q200" s="201"/>
      <c r="R200" s="201"/>
      <c r="S200" s="201"/>
      <c r="T200" s="202"/>
      <c r="AT200" s="196" t="s">
        <v>138</v>
      </c>
      <c r="AU200" s="196" t="s">
        <v>136</v>
      </c>
      <c r="AV200" s="14" t="s">
        <v>135</v>
      </c>
      <c r="AW200" s="14" t="s">
        <v>26</v>
      </c>
      <c r="AX200" s="14" t="s">
        <v>78</v>
      </c>
      <c r="AY200" s="196" t="s">
        <v>129</v>
      </c>
    </row>
    <row r="201" spans="1:65" s="2" customFormat="1" ht="24" customHeight="1">
      <c r="A201" s="32"/>
      <c r="B201" s="169"/>
      <c r="C201" s="170" t="s">
        <v>176</v>
      </c>
      <c r="D201" s="170" t="s">
        <v>131</v>
      </c>
      <c r="E201" s="171" t="s">
        <v>212</v>
      </c>
      <c r="F201" s="172" t="s">
        <v>213</v>
      </c>
      <c r="G201" s="173" t="s">
        <v>151</v>
      </c>
      <c r="H201" s="174">
        <v>73.849999999999994</v>
      </c>
      <c r="I201" s="175"/>
      <c r="J201" s="176">
        <f>ROUND(I201*H201,2)</f>
        <v>0</v>
      </c>
      <c r="K201" s="177"/>
      <c r="L201" s="33"/>
      <c r="M201" s="178" t="s">
        <v>1</v>
      </c>
      <c r="N201" s="179" t="s">
        <v>37</v>
      </c>
      <c r="O201" s="57"/>
      <c r="P201" s="180">
        <f>O201*H201</f>
        <v>0</v>
      </c>
      <c r="Q201" s="180">
        <v>0</v>
      </c>
      <c r="R201" s="180">
        <f>Q201*H201</f>
        <v>0</v>
      </c>
      <c r="S201" s="180">
        <v>0</v>
      </c>
      <c r="T201" s="181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82" t="s">
        <v>135</v>
      </c>
      <c r="AT201" s="182" t="s">
        <v>131</v>
      </c>
      <c r="AU201" s="182" t="s">
        <v>136</v>
      </c>
      <c r="AY201" s="16" t="s">
        <v>129</v>
      </c>
      <c r="BE201" s="96">
        <f>IF(N201="základná",J201,0)</f>
        <v>0</v>
      </c>
      <c r="BF201" s="96">
        <f>IF(N201="znížená",J201,0)</f>
        <v>0</v>
      </c>
      <c r="BG201" s="96">
        <f>IF(N201="zákl. prenesená",J201,0)</f>
        <v>0</v>
      </c>
      <c r="BH201" s="96">
        <f>IF(N201="zníž. prenesená",J201,0)</f>
        <v>0</v>
      </c>
      <c r="BI201" s="96">
        <f>IF(N201="nulová",J201,0)</f>
        <v>0</v>
      </c>
      <c r="BJ201" s="16" t="s">
        <v>136</v>
      </c>
      <c r="BK201" s="96">
        <f>ROUND(I201*H201,2)</f>
        <v>0</v>
      </c>
      <c r="BL201" s="16" t="s">
        <v>135</v>
      </c>
      <c r="BM201" s="182" t="s">
        <v>214</v>
      </c>
    </row>
    <row r="202" spans="1:65" s="2" customFormat="1" ht="19.5">
      <c r="A202" s="32"/>
      <c r="B202" s="33"/>
      <c r="C202" s="32"/>
      <c r="D202" s="183" t="s">
        <v>137</v>
      </c>
      <c r="E202" s="32"/>
      <c r="F202" s="184" t="s">
        <v>213</v>
      </c>
      <c r="G202" s="32"/>
      <c r="H202" s="32"/>
      <c r="I202" s="105"/>
      <c r="J202" s="32"/>
      <c r="K202" s="32"/>
      <c r="L202" s="33"/>
      <c r="M202" s="185"/>
      <c r="N202" s="186"/>
      <c r="O202" s="57"/>
      <c r="P202" s="57"/>
      <c r="Q202" s="57"/>
      <c r="R202" s="57"/>
      <c r="S202" s="57"/>
      <c r="T202" s="58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6" t="s">
        <v>137</v>
      </c>
      <c r="AU202" s="16" t="s">
        <v>136</v>
      </c>
    </row>
    <row r="203" spans="1:65" s="13" customFormat="1">
      <c r="B203" s="187"/>
      <c r="D203" s="183" t="s">
        <v>138</v>
      </c>
      <c r="E203" s="188" t="s">
        <v>1</v>
      </c>
      <c r="F203" s="189" t="s">
        <v>205</v>
      </c>
      <c r="H203" s="190">
        <v>73.849999999999994</v>
      </c>
      <c r="I203" s="191"/>
      <c r="L203" s="187"/>
      <c r="M203" s="192"/>
      <c r="N203" s="193"/>
      <c r="O203" s="193"/>
      <c r="P203" s="193"/>
      <c r="Q203" s="193"/>
      <c r="R203" s="193"/>
      <c r="S203" s="193"/>
      <c r="T203" s="194"/>
      <c r="AT203" s="188" t="s">
        <v>138</v>
      </c>
      <c r="AU203" s="188" t="s">
        <v>136</v>
      </c>
      <c r="AV203" s="13" t="s">
        <v>136</v>
      </c>
      <c r="AW203" s="13" t="s">
        <v>26</v>
      </c>
      <c r="AX203" s="13" t="s">
        <v>71</v>
      </c>
      <c r="AY203" s="188" t="s">
        <v>129</v>
      </c>
    </row>
    <row r="204" spans="1:65" s="14" customFormat="1">
      <c r="B204" s="195"/>
      <c r="D204" s="183" t="s">
        <v>138</v>
      </c>
      <c r="E204" s="196" t="s">
        <v>1</v>
      </c>
      <c r="F204" s="197" t="s">
        <v>140</v>
      </c>
      <c r="H204" s="198">
        <v>73.849999999999994</v>
      </c>
      <c r="I204" s="199"/>
      <c r="L204" s="195"/>
      <c r="M204" s="200"/>
      <c r="N204" s="201"/>
      <c r="O204" s="201"/>
      <c r="P204" s="201"/>
      <c r="Q204" s="201"/>
      <c r="R204" s="201"/>
      <c r="S204" s="201"/>
      <c r="T204" s="202"/>
      <c r="AT204" s="196" t="s">
        <v>138</v>
      </c>
      <c r="AU204" s="196" t="s">
        <v>136</v>
      </c>
      <c r="AV204" s="14" t="s">
        <v>135</v>
      </c>
      <c r="AW204" s="14" t="s">
        <v>26</v>
      </c>
      <c r="AX204" s="14" t="s">
        <v>78</v>
      </c>
      <c r="AY204" s="196" t="s">
        <v>129</v>
      </c>
    </row>
    <row r="205" spans="1:65" s="2" customFormat="1" ht="16.5" customHeight="1">
      <c r="A205" s="32"/>
      <c r="B205" s="169"/>
      <c r="C205" s="203" t="s">
        <v>215</v>
      </c>
      <c r="D205" s="203" t="s">
        <v>162</v>
      </c>
      <c r="E205" s="204" t="s">
        <v>216</v>
      </c>
      <c r="F205" s="205" t="s">
        <v>217</v>
      </c>
      <c r="G205" s="206" t="s">
        <v>151</v>
      </c>
      <c r="H205" s="207">
        <v>76.349999999999994</v>
      </c>
      <c r="I205" s="208"/>
      <c r="J205" s="209">
        <f>ROUND(I205*H205,2)</f>
        <v>0</v>
      </c>
      <c r="K205" s="210"/>
      <c r="L205" s="211"/>
      <c r="M205" s="212" t="s">
        <v>1</v>
      </c>
      <c r="N205" s="213" t="s">
        <v>37</v>
      </c>
      <c r="O205" s="57"/>
      <c r="P205" s="180">
        <f>O205*H205</f>
        <v>0</v>
      </c>
      <c r="Q205" s="180">
        <v>0</v>
      </c>
      <c r="R205" s="180">
        <f>Q205*H205</f>
        <v>0</v>
      </c>
      <c r="S205" s="180">
        <v>0</v>
      </c>
      <c r="T205" s="181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82" t="s">
        <v>152</v>
      </c>
      <c r="AT205" s="182" t="s">
        <v>162</v>
      </c>
      <c r="AU205" s="182" t="s">
        <v>136</v>
      </c>
      <c r="AY205" s="16" t="s">
        <v>129</v>
      </c>
      <c r="BE205" s="96">
        <f>IF(N205="základná",J205,0)</f>
        <v>0</v>
      </c>
      <c r="BF205" s="96">
        <f>IF(N205="znížená",J205,0)</f>
        <v>0</v>
      </c>
      <c r="BG205" s="96">
        <f>IF(N205="zákl. prenesená",J205,0)</f>
        <v>0</v>
      </c>
      <c r="BH205" s="96">
        <f>IF(N205="zníž. prenesená",J205,0)</f>
        <v>0</v>
      </c>
      <c r="BI205" s="96">
        <f>IF(N205="nulová",J205,0)</f>
        <v>0</v>
      </c>
      <c r="BJ205" s="16" t="s">
        <v>136</v>
      </c>
      <c r="BK205" s="96">
        <f>ROUND(I205*H205,2)</f>
        <v>0</v>
      </c>
      <c r="BL205" s="16" t="s">
        <v>135</v>
      </c>
      <c r="BM205" s="182" t="s">
        <v>218</v>
      </c>
    </row>
    <row r="206" spans="1:65" s="2" customFormat="1">
      <c r="A206" s="32"/>
      <c r="B206" s="33"/>
      <c r="C206" s="32"/>
      <c r="D206" s="183" t="s">
        <v>137</v>
      </c>
      <c r="E206" s="32"/>
      <c r="F206" s="184" t="s">
        <v>217</v>
      </c>
      <c r="G206" s="32"/>
      <c r="H206" s="32"/>
      <c r="I206" s="105"/>
      <c r="J206" s="32"/>
      <c r="K206" s="32"/>
      <c r="L206" s="33"/>
      <c r="M206" s="185"/>
      <c r="N206" s="186"/>
      <c r="O206" s="57"/>
      <c r="P206" s="57"/>
      <c r="Q206" s="57"/>
      <c r="R206" s="57"/>
      <c r="S206" s="57"/>
      <c r="T206" s="58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6" t="s">
        <v>137</v>
      </c>
      <c r="AU206" s="16" t="s">
        <v>136</v>
      </c>
    </row>
    <row r="207" spans="1:65" s="13" customFormat="1">
      <c r="B207" s="187"/>
      <c r="D207" s="183" t="s">
        <v>138</v>
      </c>
      <c r="E207" s="188" t="s">
        <v>1</v>
      </c>
      <c r="F207" s="189" t="s">
        <v>205</v>
      </c>
      <c r="H207" s="190">
        <v>73.849999999999994</v>
      </c>
      <c r="I207" s="191"/>
      <c r="L207" s="187"/>
      <c r="M207" s="192"/>
      <c r="N207" s="193"/>
      <c r="O207" s="193"/>
      <c r="P207" s="193"/>
      <c r="Q207" s="193"/>
      <c r="R207" s="193"/>
      <c r="S207" s="193"/>
      <c r="T207" s="194"/>
      <c r="AT207" s="188" t="s">
        <v>138</v>
      </c>
      <c r="AU207" s="188" t="s">
        <v>136</v>
      </c>
      <c r="AV207" s="13" t="s">
        <v>136</v>
      </c>
      <c r="AW207" s="13" t="s">
        <v>26</v>
      </c>
      <c r="AX207" s="13" t="s">
        <v>71</v>
      </c>
      <c r="AY207" s="188" t="s">
        <v>129</v>
      </c>
    </row>
    <row r="208" spans="1:65" s="13" customFormat="1">
      <c r="B208" s="187"/>
      <c r="D208" s="183" t="s">
        <v>138</v>
      </c>
      <c r="E208" s="188" t="s">
        <v>1</v>
      </c>
      <c r="F208" s="189" t="s">
        <v>219</v>
      </c>
      <c r="H208" s="190">
        <v>2.5</v>
      </c>
      <c r="I208" s="191"/>
      <c r="L208" s="187"/>
      <c r="M208" s="192"/>
      <c r="N208" s="193"/>
      <c r="O208" s="193"/>
      <c r="P208" s="193"/>
      <c r="Q208" s="193"/>
      <c r="R208" s="193"/>
      <c r="S208" s="193"/>
      <c r="T208" s="194"/>
      <c r="AT208" s="188" t="s">
        <v>138</v>
      </c>
      <c r="AU208" s="188" t="s">
        <v>136</v>
      </c>
      <c r="AV208" s="13" t="s">
        <v>136</v>
      </c>
      <c r="AW208" s="13" t="s">
        <v>26</v>
      </c>
      <c r="AX208" s="13" t="s">
        <v>71</v>
      </c>
      <c r="AY208" s="188" t="s">
        <v>129</v>
      </c>
    </row>
    <row r="209" spans="1:65" s="14" customFormat="1">
      <c r="B209" s="195"/>
      <c r="D209" s="183" t="s">
        <v>138</v>
      </c>
      <c r="E209" s="196" t="s">
        <v>1</v>
      </c>
      <c r="F209" s="197" t="s">
        <v>140</v>
      </c>
      <c r="H209" s="198">
        <v>76.349999999999994</v>
      </c>
      <c r="I209" s="199"/>
      <c r="L209" s="195"/>
      <c r="M209" s="200"/>
      <c r="N209" s="201"/>
      <c r="O209" s="201"/>
      <c r="P209" s="201"/>
      <c r="Q209" s="201"/>
      <c r="R209" s="201"/>
      <c r="S209" s="201"/>
      <c r="T209" s="202"/>
      <c r="AT209" s="196" t="s">
        <v>138</v>
      </c>
      <c r="AU209" s="196" t="s">
        <v>136</v>
      </c>
      <c r="AV209" s="14" t="s">
        <v>135</v>
      </c>
      <c r="AW209" s="14" t="s">
        <v>26</v>
      </c>
      <c r="AX209" s="14" t="s">
        <v>78</v>
      </c>
      <c r="AY209" s="196" t="s">
        <v>129</v>
      </c>
    </row>
    <row r="210" spans="1:65" s="2" customFormat="1" ht="24" customHeight="1">
      <c r="A210" s="32"/>
      <c r="B210" s="169"/>
      <c r="C210" s="170" t="s">
        <v>181</v>
      </c>
      <c r="D210" s="170" t="s">
        <v>131</v>
      </c>
      <c r="E210" s="171" t="s">
        <v>220</v>
      </c>
      <c r="F210" s="172" t="s">
        <v>221</v>
      </c>
      <c r="G210" s="173" t="s">
        <v>151</v>
      </c>
      <c r="H210" s="174">
        <v>73.849999999999994</v>
      </c>
      <c r="I210" s="175"/>
      <c r="J210" s="176">
        <f>ROUND(I210*H210,2)</f>
        <v>0</v>
      </c>
      <c r="K210" s="177"/>
      <c r="L210" s="33"/>
      <c r="M210" s="178" t="s">
        <v>1</v>
      </c>
      <c r="N210" s="179" t="s">
        <v>37</v>
      </c>
      <c r="O210" s="57"/>
      <c r="P210" s="180">
        <f>O210*H210</f>
        <v>0</v>
      </c>
      <c r="Q210" s="180">
        <v>0</v>
      </c>
      <c r="R210" s="180">
        <f>Q210*H210</f>
        <v>0</v>
      </c>
      <c r="S210" s="180">
        <v>0</v>
      </c>
      <c r="T210" s="181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82" t="s">
        <v>135</v>
      </c>
      <c r="AT210" s="182" t="s">
        <v>131</v>
      </c>
      <c r="AU210" s="182" t="s">
        <v>136</v>
      </c>
      <c r="AY210" s="16" t="s">
        <v>129</v>
      </c>
      <c r="BE210" s="96">
        <f>IF(N210="základná",J210,0)</f>
        <v>0</v>
      </c>
      <c r="BF210" s="96">
        <f>IF(N210="znížená",J210,0)</f>
        <v>0</v>
      </c>
      <c r="BG210" s="96">
        <f>IF(N210="zákl. prenesená",J210,0)</f>
        <v>0</v>
      </c>
      <c r="BH210" s="96">
        <f>IF(N210="zníž. prenesená",J210,0)</f>
        <v>0</v>
      </c>
      <c r="BI210" s="96">
        <f>IF(N210="nulová",J210,0)</f>
        <v>0</v>
      </c>
      <c r="BJ210" s="16" t="s">
        <v>136</v>
      </c>
      <c r="BK210" s="96">
        <f>ROUND(I210*H210,2)</f>
        <v>0</v>
      </c>
      <c r="BL210" s="16" t="s">
        <v>135</v>
      </c>
      <c r="BM210" s="182" t="s">
        <v>222</v>
      </c>
    </row>
    <row r="211" spans="1:65" s="2" customFormat="1">
      <c r="A211" s="32"/>
      <c r="B211" s="33"/>
      <c r="C211" s="32"/>
      <c r="D211" s="183" t="s">
        <v>137</v>
      </c>
      <c r="E211" s="32"/>
      <c r="F211" s="184" t="s">
        <v>221</v>
      </c>
      <c r="G211" s="32"/>
      <c r="H211" s="32"/>
      <c r="I211" s="105"/>
      <c r="J211" s="32"/>
      <c r="K211" s="32"/>
      <c r="L211" s="33"/>
      <c r="M211" s="185"/>
      <c r="N211" s="186"/>
      <c r="O211" s="57"/>
      <c r="P211" s="57"/>
      <c r="Q211" s="57"/>
      <c r="R211" s="57"/>
      <c r="S211" s="57"/>
      <c r="T211" s="58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6" t="s">
        <v>137</v>
      </c>
      <c r="AU211" s="16" t="s">
        <v>136</v>
      </c>
    </row>
    <row r="212" spans="1:65" s="13" customFormat="1">
      <c r="B212" s="187"/>
      <c r="D212" s="183" t="s">
        <v>138</v>
      </c>
      <c r="E212" s="188" t="s">
        <v>1</v>
      </c>
      <c r="F212" s="189" t="s">
        <v>205</v>
      </c>
      <c r="H212" s="190">
        <v>73.849999999999994</v>
      </c>
      <c r="I212" s="191"/>
      <c r="L212" s="187"/>
      <c r="M212" s="192"/>
      <c r="N212" s="193"/>
      <c r="O212" s="193"/>
      <c r="P212" s="193"/>
      <c r="Q212" s="193"/>
      <c r="R212" s="193"/>
      <c r="S212" s="193"/>
      <c r="T212" s="194"/>
      <c r="AT212" s="188" t="s">
        <v>138</v>
      </c>
      <c r="AU212" s="188" t="s">
        <v>136</v>
      </c>
      <c r="AV212" s="13" t="s">
        <v>136</v>
      </c>
      <c r="AW212" s="13" t="s">
        <v>26</v>
      </c>
      <c r="AX212" s="13" t="s">
        <v>71</v>
      </c>
      <c r="AY212" s="188" t="s">
        <v>129</v>
      </c>
    </row>
    <row r="213" spans="1:65" s="14" customFormat="1">
      <c r="B213" s="195"/>
      <c r="D213" s="183" t="s">
        <v>138</v>
      </c>
      <c r="E213" s="196" t="s">
        <v>1</v>
      </c>
      <c r="F213" s="197" t="s">
        <v>140</v>
      </c>
      <c r="H213" s="198">
        <v>73.849999999999994</v>
      </c>
      <c r="I213" s="199"/>
      <c r="L213" s="195"/>
      <c r="M213" s="200"/>
      <c r="N213" s="201"/>
      <c r="O213" s="201"/>
      <c r="P213" s="201"/>
      <c r="Q213" s="201"/>
      <c r="R213" s="201"/>
      <c r="S213" s="201"/>
      <c r="T213" s="202"/>
      <c r="AT213" s="196" t="s">
        <v>138</v>
      </c>
      <c r="AU213" s="196" t="s">
        <v>136</v>
      </c>
      <c r="AV213" s="14" t="s">
        <v>135</v>
      </c>
      <c r="AW213" s="14" t="s">
        <v>26</v>
      </c>
      <c r="AX213" s="14" t="s">
        <v>78</v>
      </c>
      <c r="AY213" s="196" t="s">
        <v>129</v>
      </c>
    </row>
    <row r="214" spans="1:65" s="2" customFormat="1" ht="16.5" customHeight="1">
      <c r="A214" s="32"/>
      <c r="B214" s="169"/>
      <c r="C214" s="203" t="s">
        <v>223</v>
      </c>
      <c r="D214" s="203" t="s">
        <v>162</v>
      </c>
      <c r="E214" s="204" t="s">
        <v>224</v>
      </c>
      <c r="F214" s="205" t="s">
        <v>225</v>
      </c>
      <c r="G214" s="206" t="s">
        <v>175</v>
      </c>
      <c r="H214" s="207">
        <v>1.34</v>
      </c>
      <c r="I214" s="208"/>
      <c r="J214" s="209">
        <f>ROUND(I214*H214,2)</f>
        <v>0</v>
      </c>
      <c r="K214" s="210"/>
      <c r="L214" s="211"/>
      <c r="M214" s="212" t="s">
        <v>1</v>
      </c>
      <c r="N214" s="213" t="s">
        <v>37</v>
      </c>
      <c r="O214" s="57"/>
      <c r="P214" s="180">
        <f>O214*H214</f>
        <v>0</v>
      </c>
      <c r="Q214" s="180">
        <v>0</v>
      </c>
      <c r="R214" s="180">
        <f>Q214*H214</f>
        <v>0</v>
      </c>
      <c r="S214" s="180">
        <v>0</v>
      </c>
      <c r="T214" s="181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82" t="s">
        <v>152</v>
      </c>
      <c r="AT214" s="182" t="s">
        <v>162</v>
      </c>
      <c r="AU214" s="182" t="s">
        <v>136</v>
      </c>
      <c r="AY214" s="16" t="s">
        <v>129</v>
      </c>
      <c r="BE214" s="96">
        <f>IF(N214="základná",J214,0)</f>
        <v>0</v>
      </c>
      <c r="BF214" s="96">
        <f>IF(N214="znížená",J214,0)</f>
        <v>0</v>
      </c>
      <c r="BG214" s="96">
        <f>IF(N214="zákl. prenesená",J214,0)</f>
        <v>0</v>
      </c>
      <c r="BH214" s="96">
        <f>IF(N214="zníž. prenesená",J214,0)</f>
        <v>0</v>
      </c>
      <c r="BI214" s="96">
        <f>IF(N214="nulová",J214,0)</f>
        <v>0</v>
      </c>
      <c r="BJ214" s="16" t="s">
        <v>136</v>
      </c>
      <c r="BK214" s="96">
        <f>ROUND(I214*H214,2)</f>
        <v>0</v>
      </c>
      <c r="BL214" s="16" t="s">
        <v>135</v>
      </c>
      <c r="BM214" s="182" t="s">
        <v>226</v>
      </c>
    </row>
    <row r="215" spans="1:65" s="2" customFormat="1">
      <c r="A215" s="32"/>
      <c r="B215" s="33"/>
      <c r="C215" s="32"/>
      <c r="D215" s="183" t="s">
        <v>137</v>
      </c>
      <c r="E215" s="32"/>
      <c r="F215" s="184" t="s">
        <v>225</v>
      </c>
      <c r="G215" s="32"/>
      <c r="H215" s="32"/>
      <c r="I215" s="105"/>
      <c r="J215" s="32"/>
      <c r="K215" s="32"/>
      <c r="L215" s="33"/>
      <c r="M215" s="185"/>
      <c r="N215" s="186"/>
      <c r="O215" s="57"/>
      <c r="P215" s="57"/>
      <c r="Q215" s="57"/>
      <c r="R215" s="57"/>
      <c r="S215" s="57"/>
      <c r="T215" s="58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6" t="s">
        <v>137</v>
      </c>
      <c r="AU215" s="16" t="s">
        <v>136</v>
      </c>
    </row>
    <row r="216" spans="1:65" s="13" customFormat="1">
      <c r="B216" s="187"/>
      <c r="D216" s="183" t="s">
        <v>138</v>
      </c>
      <c r="E216" s="188" t="s">
        <v>1</v>
      </c>
      <c r="F216" s="189" t="s">
        <v>227</v>
      </c>
      <c r="H216" s="190">
        <v>1.34</v>
      </c>
      <c r="I216" s="191"/>
      <c r="L216" s="187"/>
      <c r="M216" s="192"/>
      <c r="N216" s="193"/>
      <c r="O216" s="193"/>
      <c r="P216" s="193"/>
      <c r="Q216" s="193"/>
      <c r="R216" s="193"/>
      <c r="S216" s="193"/>
      <c r="T216" s="194"/>
      <c r="AT216" s="188" t="s">
        <v>138</v>
      </c>
      <c r="AU216" s="188" t="s">
        <v>136</v>
      </c>
      <c r="AV216" s="13" t="s">
        <v>136</v>
      </c>
      <c r="AW216" s="13" t="s">
        <v>26</v>
      </c>
      <c r="AX216" s="13" t="s">
        <v>71</v>
      </c>
      <c r="AY216" s="188" t="s">
        <v>129</v>
      </c>
    </row>
    <row r="217" spans="1:65" s="14" customFormat="1">
      <c r="B217" s="195"/>
      <c r="D217" s="183" t="s">
        <v>138</v>
      </c>
      <c r="E217" s="196" t="s">
        <v>1</v>
      </c>
      <c r="F217" s="197" t="s">
        <v>140</v>
      </c>
      <c r="H217" s="198">
        <v>1.34</v>
      </c>
      <c r="I217" s="199"/>
      <c r="L217" s="195"/>
      <c r="M217" s="200"/>
      <c r="N217" s="201"/>
      <c r="O217" s="201"/>
      <c r="P217" s="201"/>
      <c r="Q217" s="201"/>
      <c r="R217" s="201"/>
      <c r="S217" s="201"/>
      <c r="T217" s="202"/>
      <c r="AT217" s="196" t="s">
        <v>138</v>
      </c>
      <c r="AU217" s="196" t="s">
        <v>136</v>
      </c>
      <c r="AV217" s="14" t="s">
        <v>135</v>
      </c>
      <c r="AW217" s="14" t="s">
        <v>26</v>
      </c>
      <c r="AX217" s="14" t="s">
        <v>78</v>
      </c>
      <c r="AY217" s="196" t="s">
        <v>129</v>
      </c>
    </row>
    <row r="218" spans="1:65" s="12" customFormat="1" ht="22.9" customHeight="1">
      <c r="B218" s="156"/>
      <c r="D218" s="157" t="s">
        <v>70</v>
      </c>
      <c r="E218" s="167" t="s">
        <v>178</v>
      </c>
      <c r="F218" s="167" t="s">
        <v>228</v>
      </c>
      <c r="I218" s="159"/>
      <c r="J218" s="168">
        <f>BK218</f>
        <v>0</v>
      </c>
      <c r="L218" s="156"/>
      <c r="M218" s="161"/>
      <c r="N218" s="162"/>
      <c r="O218" s="162"/>
      <c r="P218" s="163">
        <f>SUM(P219:P235)</f>
        <v>0</v>
      </c>
      <c r="Q218" s="162"/>
      <c r="R218" s="163">
        <f>SUM(R219:R235)</f>
        <v>0</v>
      </c>
      <c r="S218" s="162"/>
      <c r="T218" s="164">
        <f>SUM(T219:T235)</f>
        <v>0</v>
      </c>
      <c r="AR218" s="157" t="s">
        <v>78</v>
      </c>
      <c r="AT218" s="165" t="s">
        <v>70</v>
      </c>
      <c r="AU218" s="165" t="s">
        <v>78</v>
      </c>
      <c r="AY218" s="157" t="s">
        <v>129</v>
      </c>
      <c r="BK218" s="166">
        <f>SUM(BK219:BK235)</f>
        <v>0</v>
      </c>
    </row>
    <row r="219" spans="1:65" s="2" customFormat="1" ht="16.5" customHeight="1">
      <c r="A219" s="32"/>
      <c r="B219" s="169"/>
      <c r="C219" s="203" t="s">
        <v>7</v>
      </c>
      <c r="D219" s="203" t="s">
        <v>162</v>
      </c>
      <c r="E219" s="204" t="s">
        <v>229</v>
      </c>
      <c r="F219" s="205" t="s">
        <v>230</v>
      </c>
      <c r="G219" s="206" t="s">
        <v>185</v>
      </c>
      <c r="H219" s="207">
        <v>38</v>
      </c>
      <c r="I219" s="208"/>
      <c r="J219" s="209">
        <f>ROUND(I219*H219,2)</f>
        <v>0</v>
      </c>
      <c r="K219" s="210"/>
      <c r="L219" s="211"/>
      <c r="M219" s="212" t="s">
        <v>1</v>
      </c>
      <c r="N219" s="213" t="s">
        <v>37</v>
      </c>
      <c r="O219" s="57"/>
      <c r="P219" s="180">
        <f>O219*H219</f>
        <v>0</v>
      </c>
      <c r="Q219" s="180">
        <v>0</v>
      </c>
      <c r="R219" s="180">
        <f>Q219*H219</f>
        <v>0</v>
      </c>
      <c r="S219" s="180">
        <v>0</v>
      </c>
      <c r="T219" s="181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82" t="s">
        <v>152</v>
      </c>
      <c r="AT219" s="182" t="s">
        <v>162</v>
      </c>
      <c r="AU219" s="182" t="s">
        <v>136</v>
      </c>
      <c r="AY219" s="16" t="s">
        <v>129</v>
      </c>
      <c r="BE219" s="96">
        <f>IF(N219="základná",J219,0)</f>
        <v>0</v>
      </c>
      <c r="BF219" s="96">
        <f>IF(N219="znížená",J219,0)</f>
        <v>0</v>
      </c>
      <c r="BG219" s="96">
        <f>IF(N219="zákl. prenesená",J219,0)</f>
        <v>0</v>
      </c>
      <c r="BH219" s="96">
        <f>IF(N219="zníž. prenesená",J219,0)</f>
        <v>0</v>
      </c>
      <c r="BI219" s="96">
        <f>IF(N219="nulová",J219,0)</f>
        <v>0</v>
      </c>
      <c r="BJ219" s="16" t="s">
        <v>136</v>
      </c>
      <c r="BK219" s="96">
        <f>ROUND(I219*H219,2)</f>
        <v>0</v>
      </c>
      <c r="BL219" s="16" t="s">
        <v>135</v>
      </c>
      <c r="BM219" s="182" t="s">
        <v>231</v>
      </c>
    </row>
    <row r="220" spans="1:65" s="2" customFormat="1">
      <c r="A220" s="32"/>
      <c r="B220" s="33"/>
      <c r="C220" s="32"/>
      <c r="D220" s="183" t="s">
        <v>137</v>
      </c>
      <c r="E220" s="32"/>
      <c r="F220" s="184" t="s">
        <v>230</v>
      </c>
      <c r="G220" s="32"/>
      <c r="H220" s="32"/>
      <c r="I220" s="105"/>
      <c r="J220" s="32"/>
      <c r="K220" s="32"/>
      <c r="L220" s="33"/>
      <c r="M220" s="185"/>
      <c r="N220" s="186"/>
      <c r="O220" s="57"/>
      <c r="P220" s="57"/>
      <c r="Q220" s="57"/>
      <c r="R220" s="57"/>
      <c r="S220" s="57"/>
      <c r="T220" s="58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6" t="s">
        <v>137</v>
      </c>
      <c r="AU220" s="16" t="s">
        <v>136</v>
      </c>
    </row>
    <row r="221" spans="1:65" s="13" customFormat="1">
      <c r="B221" s="187"/>
      <c r="D221" s="183" t="s">
        <v>138</v>
      </c>
      <c r="E221" s="188" t="s">
        <v>1</v>
      </c>
      <c r="F221" s="189" t="s">
        <v>232</v>
      </c>
      <c r="H221" s="190">
        <v>36.4</v>
      </c>
      <c r="I221" s="191"/>
      <c r="L221" s="187"/>
      <c r="M221" s="192"/>
      <c r="N221" s="193"/>
      <c r="O221" s="193"/>
      <c r="P221" s="193"/>
      <c r="Q221" s="193"/>
      <c r="R221" s="193"/>
      <c r="S221" s="193"/>
      <c r="T221" s="194"/>
      <c r="AT221" s="188" t="s">
        <v>138</v>
      </c>
      <c r="AU221" s="188" t="s">
        <v>136</v>
      </c>
      <c r="AV221" s="13" t="s">
        <v>136</v>
      </c>
      <c r="AW221" s="13" t="s">
        <v>26</v>
      </c>
      <c r="AX221" s="13" t="s">
        <v>71</v>
      </c>
      <c r="AY221" s="188" t="s">
        <v>129</v>
      </c>
    </row>
    <row r="222" spans="1:65" s="13" customFormat="1">
      <c r="B222" s="187"/>
      <c r="D222" s="183" t="s">
        <v>138</v>
      </c>
      <c r="E222" s="188" t="s">
        <v>1</v>
      </c>
      <c r="F222" s="189" t="s">
        <v>233</v>
      </c>
      <c r="H222" s="190">
        <v>1.6</v>
      </c>
      <c r="I222" s="191"/>
      <c r="L222" s="187"/>
      <c r="M222" s="192"/>
      <c r="N222" s="193"/>
      <c r="O222" s="193"/>
      <c r="P222" s="193"/>
      <c r="Q222" s="193"/>
      <c r="R222" s="193"/>
      <c r="S222" s="193"/>
      <c r="T222" s="194"/>
      <c r="AT222" s="188" t="s">
        <v>138</v>
      </c>
      <c r="AU222" s="188" t="s">
        <v>136</v>
      </c>
      <c r="AV222" s="13" t="s">
        <v>136</v>
      </c>
      <c r="AW222" s="13" t="s">
        <v>26</v>
      </c>
      <c r="AX222" s="13" t="s">
        <v>71</v>
      </c>
      <c r="AY222" s="188" t="s">
        <v>129</v>
      </c>
    </row>
    <row r="223" spans="1:65" s="14" customFormat="1">
      <c r="B223" s="195"/>
      <c r="D223" s="183" t="s">
        <v>138</v>
      </c>
      <c r="E223" s="196" t="s">
        <v>1</v>
      </c>
      <c r="F223" s="197" t="s">
        <v>140</v>
      </c>
      <c r="H223" s="198">
        <v>38</v>
      </c>
      <c r="I223" s="199"/>
      <c r="L223" s="195"/>
      <c r="M223" s="200"/>
      <c r="N223" s="201"/>
      <c r="O223" s="201"/>
      <c r="P223" s="201"/>
      <c r="Q223" s="201"/>
      <c r="R223" s="201"/>
      <c r="S223" s="201"/>
      <c r="T223" s="202"/>
      <c r="AT223" s="196" t="s">
        <v>138</v>
      </c>
      <c r="AU223" s="196" t="s">
        <v>136</v>
      </c>
      <c r="AV223" s="14" t="s">
        <v>135</v>
      </c>
      <c r="AW223" s="14" t="s">
        <v>26</v>
      </c>
      <c r="AX223" s="14" t="s">
        <v>78</v>
      </c>
      <c r="AY223" s="196" t="s">
        <v>129</v>
      </c>
    </row>
    <row r="224" spans="1:65" s="2" customFormat="1" ht="36" customHeight="1">
      <c r="A224" s="32"/>
      <c r="B224" s="169"/>
      <c r="C224" s="170" t="s">
        <v>234</v>
      </c>
      <c r="D224" s="170" t="s">
        <v>131</v>
      </c>
      <c r="E224" s="171" t="s">
        <v>235</v>
      </c>
      <c r="F224" s="172" t="s">
        <v>236</v>
      </c>
      <c r="G224" s="173" t="s">
        <v>237</v>
      </c>
      <c r="H224" s="174">
        <v>36.4</v>
      </c>
      <c r="I224" s="175"/>
      <c r="J224" s="176">
        <f>ROUND(I224*H224,2)</f>
        <v>0</v>
      </c>
      <c r="K224" s="177"/>
      <c r="L224" s="33"/>
      <c r="M224" s="178" t="s">
        <v>1</v>
      </c>
      <c r="N224" s="179" t="s">
        <v>37</v>
      </c>
      <c r="O224" s="57"/>
      <c r="P224" s="180">
        <f>O224*H224</f>
        <v>0</v>
      </c>
      <c r="Q224" s="180">
        <v>0</v>
      </c>
      <c r="R224" s="180">
        <f>Q224*H224</f>
        <v>0</v>
      </c>
      <c r="S224" s="180">
        <v>0</v>
      </c>
      <c r="T224" s="181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82" t="s">
        <v>135</v>
      </c>
      <c r="AT224" s="182" t="s">
        <v>131</v>
      </c>
      <c r="AU224" s="182" t="s">
        <v>136</v>
      </c>
      <c r="AY224" s="16" t="s">
        <v>129</v>
      </c>
      <c r="BE224" s="96">
        <f>IF(N224="základná",J224,0)</f>
        <v>0</v>
      </c>
      <c r="BF224" s="96">
        <f>IF(N224="znížená",J224,0)</f>
        <v>0</v>
      </c>
      <c r="BG224" s="96">
        <f>IF(N224="zákl. prenesená",J224,0)</f>
        <v>0</v>
      </c>
      <c r="BH224" s="96">
        <f>IF(N224="zníž. prenesená",J224,0)</f>
        <v>0</v>
      </c>
      <c r="BI224" s="96">
        <f>IF(N224="nulová",J224,0)</f>
        <v>0</v>
      </c>
      <c r="BJ224" s="16" t="s">
        <v>136</v>
      </c>
      <c r="BK224" s="96">
        <f>ROUND(I224*H224,2)</f>
        <v>0</v>
      </c>
      <c r="BL224" s="16" t="s">
        <v>135</v>
      </c>
      <c r="BM224" s="182" t="s">
        <v>238</v>
      </c>
    </row>
    <row r="225" spans="1:65" s="2" customFormat="1" ht="19.5">
      <c r="A225" s="32"/>
      <c r="B225" s="33"/>
      <c r="C225" s="32"/>
      <c r="D225" s="183" t="s">
        <v>137</v>
      </c>
      <c r="E225" s="32"/>
      <c r="F225" s="184" t="s">
        <v>236</v>
      </c>
      <c r="G225" s="32"/>
      <c r="H225" s="32"/>
      <c r="I225" s="105"/>
      <c r="J225" s="32"/>
      <c r="K225" s="32"/>
      <c r="L225" s="33"/>
      <c r="M225" s="185"/>
      <c r="N225" s="186"/>
      <c r="O225" s="57"/>
      <c r="P225" s="57"/>
      <c r="Q225" s="57"/>
      <c r="R225" s="57"/>
      <c r="S225" s="57"/>
      <c r="T225" s="58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6" t="s">
        <v>137</v>
      </c>
      <c r="AU225" s="16" t="s">
        <v>136</v>
      </c>
    </row>
    <row r="226" spans="1:65" s="13" customFormat="1">
      <c r="B226" s="187"/>
      <c r="D226" s="183" t="s">
        <v>138</v>
      </c>
      <c r="E226" s="188" t="s">
        <v>1</v>
      </c>
      <c r="F226" s="189" t="s">
        <v>232</v>
      </c>
      <c r="H226" s="190">
        <v>36.4</v>
      </c>
      <c r="I226" s="191"/>
      <c r="L226" s="187"/>
      <c r="M226" s="192"/>
      <c r="N226" s="193"/>
      <c r="O226" s="193"/>
      <c r="P226" s="193"/>
      <c r="Q226" s="193"/>
      <c r="R226" s="193"/>
      <c r="S226" s="193"/>
      <c r="T226" s="194"/>
      <c r="AT226" s="188" t="s">
        <v>138</v>
      </c>
      <c r="AU226" s="188" t="s">
        <v>136</v>
      </c>
      <c r="AV226" s="13" t="s">
        <v>136</v>
      </c>
      <c r="AW226" s="13" t="s">
        <v>26</v>
      </c>
      <c r="AX226" s="13" t="s">
        <v>71</v>
      </c>
      <c r="AY226" s="188" t="s">
        <v>129</v>
      </c>
    </row>
    <row r="227" spans="1:65" s="14" customFormat="1">
      <c r="B227" s="195"/>
      <c r="D227" s="183" t="s">
        <v>138</v>
      </c>
      <c r="E227" s="196" t="s">
        <v>1</v>
      </c>
      <c r="F227" s="197" t="s">
        <v>140</v>
      </c>
      <c r="H227" s="198">
        <v>36.4</v>
      </c>
      <c r="I227" s="199"/>
      <c r="L227" s="195"/>
      <c r="M227" s="200"/>
      <c r="N227" s="201"/>
      <c r="O227" s="201"/>
      <c r="P227" s="201"/>
      <c r="Q227" s="201"/>
      <c r="R227" s="201"/>
      <c r="S227" s="201"/>
      <c r="T227" s="202"/>
      <c r="AT227" s="196" t="s">
        <v>138</v>
      </c>
      <c r="AU227" s="196" t="s">
        <v>136</v>
      </c>
      <c r="AV227" s="14" t="s">
        <v>135</v>
      </c>
      <c r="AW227" s="14" t="s">
        <v>26</v>
      </c>
      <c r="AX227" s="14" t="s">
        <v>78</v>
      </c>
      <c r="AY227" s="196" t="s">
        <v>129</v>
      </c>
    </row>
    <row r="228" spans="1:65" s="2" customFormat="1" ht="16.5" customHeight="1">
      <c r="A228" s="32"/>
      <c r="B228" s="169"/>
      <c r="C228" s="203" t="s">
        <v>190</v>
      </c>
      <c r="D228" s="203" t="s">
        <v>162</v>
      </c>
      <c r="E228" s="204" t="s">
        <v>239</v>
      </c>
      <c r="F228" s="205" t="s">
        <v>240</v>
      </c>
      <c r="G228" s="206" t="s">
        <v>185</v>
      </c>
      <c r="H228" s="207">
        <v>10</v>
      </c>
      <c r="I228" s="208"/>
      <c r="J228" s="209">
        <f>ROUND(I228*H228,2)</f>
        <v>0</v>
      </c>
      <c r="K228" s="210"/>
      <c r="L228" s="211"/>
      <c r="M228" s="212" t="s">
        <v>1</v>
      </c>
      <c r="N228" s="213" t="s">
        <v>37</v>
      </c>
      <c r="O228" s="57"/>
      <c r="P228" s="180">
        <f>O228*H228</f>
        <v>0</v>
      </c>
      <c r="Q228" s="180">
        <v>0</v>
      </c>
      <c r="R228" s="180">
        <f>Q228*H228</f>
        <v>0</v>
      </c>
      <c r="S228" s="180">
        <v>0</v>
      </c>
      <c r="T228" s="181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82" t="s">
        <v>152</v>
      </c>
      <c r="AT228" s="182" t="s">
        <v>162</v>
      </c>
      <c r="AU228" s="182" t="s">
        <v>136</v>
      </c>
      <c r="AY228" s="16" t="s">
        <v>129</v>
      </c>
      <c r="BE228" s="96">
        <f>IF(N228="základná",J228,0)</f>
        <v>0</v>
      </c>
      <c r="BF228" s="96">
        <f>IF(N228="znížená",J228,0)</f>
        <v>0</v>
      </c>
      <c r="BG228" s="96">
        <f>IF(N228="zákl. prenesená",J228,0)</f>
        <v>0</v>
      </c>
      <c r="BH228" s="96">
        <f>IF(N228="zníž. prenesená",J228,0)</f>
        <v>0</v>
      </c>
      <c r="BI228" s="96">
        <f>IF(N228="nulová",J228,0)</f>
        <v>0</v>
      </c>
      <c r="BJ228" s="16" t="s">
        <v>136</v>
      </c>
      <c r="BK228" s="96">
        <f>ROUND(I228*H228,2)</f>
        <v>0</v>
      </c>
      <c r="BL228" s="16" t="s">
        <v>135</v>
      </c>
      <c r="BM228" s="182" t="s">
        <v>241</v>
      </c>
    </row>
    <row r="229" spans="1:65" s="2" customFormat="1">
      <c r="A229" s="32"/>
      <c r="B229" s="33"/>
      <c r="C229" s="32"/>
      <c r="D229" s="183" t="s">
        <v>137</v>
      </c>
      <c r="E229" s="32"/>
      <c r="F229" s="184" t="s">
        <v>240</v>
      </c>
      <c r="G229" s="32"/>
      <c r="H229" s="32"/>
      <c r="I229" s="105"/>
      <c r="J229" s="32"/>
      <c r="K229" s="32"/>
      <c r="L229" s="33"/>
      <c r="M229" s="185"/>
      <c r="N229" s="186"/>
      <c r="O229" s="57"/>
      <c r="P229" s="57"/>
      <c r="Q229" s="57"/>
      <c r="R229" s="57"/>
      <c r="S229" s="57"/>
      <c r="T229" s="58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6" t="s">
        <v>137</v>
      </c>
      <c r="AU229" s="16" t="s">
        <v>136</v>
      </c>
    </row>
    <row r="230" spans="1:65" s="13" customFormat="1">
      <c r="B230" s="187"/>
      <c r="D230" s="183" t="s">
        <v>138</v>
      </c>
      <c r="E230" s="188" t="s">
        <v>1</v>
      </c>
      <c r="F230" s="189" t="s">
        <v>242</v>
      </c>
      <c r="H230" s="190">
        <v>10</v>
      </c>
      <c r="I230" s="191"/>
      <c r="L230" s="187"/>
      <c r="M230" s="192"/>
      <c r="N230" s="193"/>
      <c r="O230" s="193"/>
      <c r="P230" s="193"/>
      <c r="Q230" s="193"/>
      <c r="R230" s="193"/>
      <c r="S230" s="193"/>
      <c r="T230" s="194"/>
      <c r="AT230" s="188" t="s">
        <v>138</v>
      </c>
      <c r="AU230" s="188" t="s">
        <v>136</v>
      </c>
      <c r="AV230" s="13" t="s">
        <v>136</v>
      </c>
      <c r="AW230" s="13" t="s">
        <v>26</v>
      </c>
      <c r="AX230" s="13" t="s">
        <v>71</v>
      </c>
      <c r="AY230" s="188" t="s">
        <v>129</v>
      </c>
    </row>
    <row r="231" spans="1:65" s="14" customFormat="1">
      <c r="B231" s="195"/>
      <c r="D231" s="183" t="s">
        <v>138</v>
      </c>
      <c r="E231" s="196" t="s">
        <v>1</v>
      </c>
      <c r="F231" s="197" t="s">
        <v>140</v>
      </c>
      <c r="H231" s="198">
        <v>10</v>
      </c>
      <c r="I231" s="199"/>
      <c r="L231" s="195"/>
      <c r="M231" s="200"/>
      <c r="N231" s="201"/>
      <c r="O231" s="201"/>
      <c r="P231" s="201"/>
      <c r="Q231" s="201"/>
      <c r="R231" s="201"/>
      <c r="S231" s="201"/>
      <c r="T231" s="202"/>
      <c r="AT231" s="196" t="s">
        <v>138</v>
      </c>
      <c r="AU231" s="196" t="s">
        <v>136</v>
      </c>
      <c r="AV231" s="14" t="s">
        <v>135</v>
      </c>
      <c r="AW231" s="14" t="s">
        <v>26</v>
      </c>
      <c r="AX231" s="14" t="s">
        <v>78</v>
      </c>
      <c r="AY231" s="196" t="s">
        <v>129</v>
      </c>
    </row>
    <row r="232" spans="1:65" s="2" customFormat="1" ht="16.5" customHeight="1">
      <c r="A232" s="32"/>
      <c r="B232" s="169"/>
      <c r="C232" s="203" t="s">
        <v>243</v>
      </c>
      <c r="D232" s="203" t="s">
        <v>162</v>
      </c>
      <c r="E232" s="204" t="s">
        <v>244</v>
      </c>
      <c r="F232" s="205" t="s">
        <v>245</v>
      </c>
      <c r="G232" s="206" t="s">
        <v>185</v>
      </c>
      <c r="H232" s="207">
        <v>5</v>
      </c>
      <c r="I232" s="208"/>
      <c r="J232" s="209">
        <f>ROUND(I232*H232,2)</f>
        <v>0</v>
      </c>
      <c r="K232" s="210"/>
      <c r="L232" s="211"/>
      <c r="M232" s="212" t="s">
        <v>1</v>
      </c>
      <c r="N232" s="213" t="s">
        <v>37</v>
      </c>
      <c r="O232" s="57"/>
      <c r="P232" s="180">
        <f>O232*H232</f>
        <v>0</v>
      </c>
      <c r="Q232" s="180">
        <v>0</v>
      </c>
      <c r="R232" s="180">
        <f>Q232*H232</f>
        <v>0</v>
      </c>
      <c r="S232" s="180">
        <v>0</v>
      </c>
      <c r="T232" s="181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82" t="s">
        <v>152</v>
      </c>
      <c r="AT232" s="182" t="s">
        <v>162</v>
      </c>
      <c r="AU232" s="182" t="s">
        <v>136</v>
      </c>
      <c r="AY232" s="16" t="s">
        <v>129</v>
      </c>
      <c r="BE232" s="96">
        <f>IF(N232="základná",J232,0)</f>
        <v>0</v>
      </c>
      <c r="BF232" s="96">
        <f>IF(N232="znížená",J232,0)</f>
        <v>0</v>
      </c>
      <c r="BG232" s="96">
        <f>IF(N232="zákl. prenesená",J232,0)</f>
        <v>0</v>
      </c>
      <c r="BH232" s="96">
        <f>IF(N232="zníž. prenesená",J232,0)</f>
        <v>0</v>
      </c>
      <c r="BI232" s="96">
        <f>IF(N232="nulová",J232,0)</f>
        <v>0</v>
      </c>
      <c r="BJ232" s="16" t="s">
        <v>136</v>
      </c>
      <c r="BK232" s="96">
        <f>ROUND(I232*H232,2)</f>
        <v>0</v>
      </c>
      <c r="BL232" s="16" t="s">
        <v>135</v>
      </c>
      <c r="BM232" s="182" t="s">
        <v>246</v>
      </c>
    </row>
    <row r="233" spans="1:65" s="2" customFormat="1">
      <c r="A233" s="32"/>
      <c r="B233" s="33"/>
      <c r="C233" s="32"/>
      <c r="D233" s="183" t="s">
        <v>137</v>
      </c>
      <c r="E233" s="32"/>
      <c r="F233" s="184" t="s">
        <v>245</v>
      </c>
      <c r="G233" s="32"/>
      <c r="H233" s="32"/>
      <c r="I233" s="105"/>
      <c r="J233" s="32"/>
      <c r="K233" s="32"/>
      <c r="L233" s="33"/>
      <c r="M233" s="185"/>
      <c r="N233" s="186"/>
      <c r="O233" s="57"/>
      <c r="P233" s="57"/>
      <c r="Q233" s="57"/>
      <c r="R233" s="57"/>
      <c r="S233" s="57"/>
      <c r="T233" s="58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6" t="s">
        <v>137</v>
      </c>
      <c r="AU233" s="16" t="s">
        <v>136</v>
      </c>
    </row>
    <row r="234" spans="1:65" s="13" customFormat="1">
      <c r="B234" s="187"/>
      <c r="D234" s="183" t="s">
        <v>138</v>
      </c>
      <c r="E234" s="188" t="s">
        <v>1</v>
      </c>
      <c r="F234" s="189" t="s">
        <v>247</v>
      </c>
      <c r="H234" s="190">
        <v>5</v>
      </c>
      <c r="I234" s="191"/>
      <c r="L234" s="187"/>
      <c r="M234" s="192"/>
      <c r="N234" s="193"/>
      <c r="O234" s="193"/>
      <c r="P234" s="193"/>
      <c r="Q234" s="193"/>
      <c r="R234" s="193"/>
      <c r="S234" s="193"/>
      <c r="T234" s="194"/>
      <c r="AT234" s="188" t="s">
        <v>138</v>
      </c>
      <c r="AU234" s="188" t="s">
        <v>136</v>
      </c>
      <c r="AV234" s="13" t="s">
        <v>136</v>
      </c>
      <c r="AW234" s="13" t="s">
        <v>26</v>
      </c>
      <c r="AX234" s="13" t="s">
        <v>71</v>
      </c>
      <c r="AY234" s="188" t="s">
        <v>129</v>
      </c>
    </row>
    <row r="235" spans="1:65" s="14" customFormat="1">
      <c r="B235" s="195"/>
      <c r="D235" s="183" t="s">
        <v>138</v>
      </c>
      <c r="E235" s="196" t="s">
        <v>1</v>
      </c>
      <c r="F235" s="197" t="s">
        <v>140</v>
      </c>
      <c r="H235" s="198">
        <v>5</v>
      </c>
      <c r="I235" s="199"/>
      <c r="L235" s="195"/>
      <c r="M235" s="200"/>
      <c r="N235" s="201"/>
      <c r="O235" s="201"/>
      <c r="P235" s="201"/>
      <c r="Q235" s="201"/>
      <c r="R235" s="201"/>
      <c r="S235" s="201"/>
      <c r="T235" s="202"/>
      <c r="AT235" s="196" t="s">
        <v>138</v>
      </c>
      <c r="AU235" s="196" t="s">
        <v>136</v>
      </c>
      <c r="AV235" s="14" t="s">
        <v>135</v>
      </c>
      <c r="AW235" s="14" t="s">
        <v>26</v>
      </c>
      <c r="AX235" s="14" t="s">
        <v>78</v>
      </c>
      <c r="AY235" s="196" t="s">
        <v>129</v>
      </c>
    </row>
    <row r="236" spans="1:65" s="12" customFormat="1" ht="25.9" customHeight="1">
      <c r="B236" s="156"/>
      <c r="D236" s="157" t="s">
        <v>70</v>
      </c>
      <c r="E236" s="158" t="s">
        <v>248</v>
      </c>
      <c r="F236" s="158" t="s">
        <v>249</v>
      </c>
      <c r="I236" s="159"/>
      <c r="J236" s="160">
        <f>BK236</f>
        <v>0</v>
      </c>
      <c r="L236" s="156"/>
      <c r="M236" s="161"/>
      <c r="N236" s="162"/>
      <c r="O236" s="162"/>
      <c r="P236" s="163">
        <f>P237+P457+P545+P561</f>
        <v>0</v>
      </c>
      <c r="Q236" s="162"/>
      <c r="R236" s="163">
        <f>R237+R457+R545+R561</f>
        <v>0</v>
      </c>
      <c r="S236" s="162"/>
      <c r="T236" s="164">
        <f>T237+T457+T545+T561</f>
        <v>0</v>
      </c>
      <c r="AR236" s="157" t="s">
        <v>136</v>
      </c>
      <c r="AT236" s="165" t="s">
        <v>70</v>
      </c>
      <c r="AU236" s="165" t="s">
        <v>71</v>
      </c>
      <c r="AY236" s="157" t="s">
        <v>129</v>
      </c>
      <c r="BK236" s="166">
        <f>BK237+BK457+BK545+BK561</f>
        <v>0</v>
      </c>
    </row>
    <row r="237" spans="1:65" s="12" customFormat="1" ht="22.9" customHeight="1">
      <c r="B237" s="156"/>
      <c r="D237" s="157" t="s">
        <v>70</v>
      </c>
      <c r="E237" s="167" t="s">
        <v>250</v>
      </c>
      <c r="F237" s="167" t="s">
        <v>251</v>
      </c>
      <c r="I237" s="159"/>
      <c r="J237" s="168">
        <f>BK237</f>
        <v>0</v>
      </c>
      <c r="L237" s="156"/>
      <c r="M237" s="161"/>
      <c r="N237" s="162"/>
      <c r="O237" s="162"/>
      <c r="P237" s="163">
        <f>SUM(P238:P456)</f>
        <v>0</v>
      </c>
      <c r="Q237" s="162"/>
      <c r="R237" s="163">
        <f>SUM(R238:R456)</f>
        <v>0</v>
      </c>
      <c r="S237" s="162"/>
      <c r="T237" s="164">
        <f>SUM(T238:T456)</f>
        <v>0</v>
      </c>
      <c r="AR237" s="157" t="s">
        <v>136</v>
      </c>
      <c r="AT237" s="165" t="s">
        <v>70</v>
      </c>
      <c r="AU237" s="165" t="s">
        <v>78</v>
      </c>
      <c r="AY237" s="157" t="s">
        <v>129</v>
      </c>
      <c r="BK237" s="166">
        <f>SUM(BK238:BK456)</f>
        <v>0</v>
      </c>
    </row>
    <row r="238" spans="1:65" s="2" customFormat="1" ht="24" customHeight="1">
      <c r="A238" s="32"/>
      <c r="B238" s="169"/>
      <c r="C238" s="203" t="s">
        <v>194</v>
      </c>
      <c r="D238" s="203" t="s">
        <v>162</v>
      </c>
      <c r="E238" s="204" t="s">
        <v>252</v>
      </c>
      <c r="F238" s="205" t="s">
        <v>253</v>
      </c>
      <c r="G238" s="206" t="s">
        <v>134</v>
      </c>
      <c r="H238" s="207">
        <v>2.9729999999999999</v>
      </c>
      <c r="I238" s="208"/>
      <c r="J238" s="209">
        <f>ROUND(I238*H238,2)</f>
        <v>0</v>
      </c>
      <c r="K238" s="210"/>
      <c r="L238" s="211"/>
      <c r="M238" s="212" t="s">
        <v>1</v>
      </c>
      <c r="N238" s="213" t="s">
        <v>37</v>
      </c>
      <c r="O238" s="57"/>
      <c r="P238" s="180">
        <f>O238*H238</f>
        <v>0</v>
      </c>
      <c r="Q238" s="180">
        <v>0</v>
      </c>
      <c r="R238" s="180">
        <f>Q238*H238</f>
        <v>0</v>
      </c>
      <c r="S238" s="180">
        <v>0</v>
      </c>
      <c r="T238" s="181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82" t="s">
        <v>214</v>
      </c>
      <c r="AT238" s="182" t="s">
        <v>162</v>
      </c>
      <c r="AU238" s="182" t="s">
        <v>136</v>
      </c>
      <c r="AY238" s="16" t="s">
        <v>129</v>
      </c>
      <c r="BE238" s="96">
        <f>IF(N238="základná",J238,0)</f>
        <v>0</v>
      </c>
      <c r="BF238" s="96">
        <f>IF(N238="znížená",J238,0)</f>
        <v>0</v>
      </c>
      <c r="BG238" s="96">
        <f>IF(N238="zákl. prenesená",J238,0)</f>
        <v>0</v>
      </c>
      <c r="BH238" s="96">
        <f>IF(N238="zníž. prenesená",J238,0)</f>
        <v>0</v>
      </c>
      <c r="BI238" s="96">
        <f>IF(N238="nulová",J238,0)</f>
        <v>0</v>
      </c>
      <c r="BJ238" s="16" t="s">
        <v>136</v>
      </c>
      <c r="BK238" s="96">
        <f>ROUND(I238*H238,2)</f>
        <v>0</v>
      </c>
      <c r="BL238" s="16" t="s">
        <v>176</v>
      </c>
      <c r="BM238" s="182" t="s">
        <v>254</v>
      </c>
    </row>
    <row r="239" spans="1:65" s="2" customFormat="1" ht="19.5">
      <c r="A239" s="32"/>
      <c r="B239" s="33"/>
      <c r="C239" s="32"/>
      <c r="D239" s="183" t="s">
        <v>137</v>
      </c>
      <c r="E239" s="32"/>
      <c r="F239" s="184" t="s">
        <v>253</v>
      </c>
      <c r="G239" s="32"/>
      <c r="H239" s="32"/>
      <c r="I239" s="105"/>
      <c r="J239" s="32"/>
      <c r="K239" s="32"/>
      <c r="L239" s="33"/>
      <c r="M239" s="185"/>
      <c r="N239" s="186"/>
      <c r="O239" s="57"/>
      <c r="P239" s="57"/>
      <c r="Q239" s="57"/>
      <c r="R239" s="57"/>
      <c r="S239" s="57"/>
      <c r="T239" s="58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6" t="s">
        <v>137</v>
      </c>
      <c r="AU239" s="16" t="s">
        <v>136</v>
      </c>
    </row>
    <row r="240" spans="1:65" s="13" customFormat="1">
      <c r="B240" s="187"/>
      <c r="D240" s="183" t="s">
        <v>138</v>
      </c>
      <c r="E240" s="188" t="s">
        <v>1</v>
      </c>
      <c r="F240" s="189" t="s">
        <v>255</v>
      </c>
      <c r="H240" s="190">
        <v>0.125</v>
      </c>
      <c r="I240" s="191"/>
      <c r="L240" s="187"/>
      <c r="M240" s="192"/>
      <c r="N240" s="193"/>
      <c r="O240" s="193"/>
      <c r="P240" s="193"/>
      <c r="Q240" s="193"/>
      <c r="R240" s="193"/>
      <c r="S240" s="193"/>
      <c r="T240" s="194"/>
      <c r="AT240" s="188" t="s">
        <v>138</v>
      </c>
      <c r="AU240" s="188" t="s">
        <v>136</v>
      </c>
      <c r="AV240" s="13" t="s">
        <v>136</v>
      </c>
      <c r="AW240" s="13" t="s">
        <v>26</v>
      </c>
      <c r="AX240" s="13" t="s">
        <v>71</v>
      </c>
      <c r="AY240" s="188" t="s">
        <v>129</v>
      </c>
    </row>
    <row r="241" spans="1:65" s="13" customFormat="1">
      <c r="B241" s="187"/>
      <c r="D241" s="183" t="s">
        <v>138</v>
      </c>
      <c r="E241" s="188" t="s">
        <v>1</v>
      </c>
      <c r="F241" s="189" t="s">
        <v>256</v>
      </c>
      <c r="H241" s="190">
        <v>0.246</v>
      </c>
      <c r="I241" s="191"/>
      <c r="L241" s="187"/>
      <c r="M241" s="192"/>
      <c r="N241" s="193"/>
      <c r="O241" s="193"/>
      <c r="P241" s="193"/>
      <c r="Q241" s="193"/>
      <c r="R241" s="193"/>
      <c r="S241" s="193"/>
      <c r="T241" s="194"/>
      <c r="AT241" s="188" t="s">
        <v>138</v>
      </c>
      <c r="AU241" s="188" t="s">
        <v>136</v>
      </c>
      <c r="AV241" s="13" t="s">
        <v>136</v>
      </c>
      <c r="AW241" s="13" t="s">
        <v>26</v>
      </c>
      <c r="AX241" s="13" t="s">
        <v>71</v>
      </c>
      <c r="AY241" s="188" t="s">
        <v>129</v>
      </c>
    </row>
    <row r="242" spans="1:65" s="13" customFormat="1">
      <c r="B242" s="187"/>
      <c r="D242" s="183" t="s">
        <v>138</v>
      </c>
      <c r="E242" s="188" t="s">
        <v>1</v>
      </c>
      <c r="F242" s="189" t="s">
        <v>257</v>
      </c>
      <c r="H242" s="190">
        <v>0.26700000000000002</v>
      </c>
      <c r="I242" s="191"/>
      <c r="L242" s="187"/>
      <c r="M242" s="192"/>
      <c r="N242" s="193"/>
      <c r="O242" s="193"/>
      <c r="P242" s="193"/>
      <c r="Q242" s="193"/>
      <c r="R242" s="193"/>
      <c r="S242" s="193"/>
      <c r="T242" s="194"/>
      <c r="AT242" s="188" t="s">
        <v>138</v>
      </c>
      <c r="AU242" s="188" t="s">
        <v>136</v>
      </c>
      <c r="AV242" s="13" t="s">
        <v>136</v>
      </c>
      <c r="AW242" s="13" t="s">
        <v>26</v>
      </c>
      <c r="AX242" s="13" t="s">
        <v>71</v>
      </c>
      <c r="AY242" s="188" t="s">
        <v>129</v>
      </c>
    </row>
    <row r="243" spans="1:65" s="13" customFormat="1">
      <c r="B243" s="187"/>
      <c r="D243" s="183" t="s">
        <v>138</v>
      </c>
      <c r="E243" s="188" t="s">
        <v>1</v>
      </c>
      <c r="F243" s="189" t="s">
        <v>258</v>
      </c>
      <c r="H243" s="190">
        <v>0.08</v>
      </c>
      <c r="I243" s="191"/>
      <c r="L243" s="187"/>
      <c r="M243" s="192"/>
      <c r="N243" s="193"/>
      <c r="O243" s="193"/>
      <c r="P243" s="193"/>
      <c r="Q243" s="193"/>
      <c r="R243" s="193"/>
      <c r="S243" s="193"/>
      <c r="T243" s="194"/>
      <c r="AT243" s="188" t="s">
        <v>138</v>
      </c>
      <c r="AU243" s="188" t="s">
        <v>136</v>
      </c>
      <c r="AV243" s="13" t="s">
        <v>136</v>
      </c>
      <c r="AW243" s="13" t="s">
        <v>26</v>
      </c>
      <c r="AX243" s="13" t="s">
        <v>71</v>
      </c>
      <c r="AY243" s="188" t="s">
        <v>129</v>
      </c>
    </row>
    <row r="244" spans="1:65" s="13" customFormat="1">
      <c r="B244" s="187"/>
      <c r="D244" s="183" t="s">
        <v>138</v>
      </c>
      <c r="E244" s="188" t="s">
        <v>1</v>
      </c>
      <c r="F244" s="189" t="s">
        <v>259</v>
      </c>
      <c r="H244" s="190">
        <v>0.20300000000000001</v>
      </c>
      <c r="I244" s="191"/>
      <c r="L244" s="187"/>
      <c r="M244" s="192"/>
      <c r="N244" s="193"/>
      <c r="O244" s="193"/>
      <c r="P244" s="193"/>
      <c r="Q244" s="193"/>
      <c r="R244" s="193"/>
      <c r="S244" s="193"/>
      <c r="T244" s="194"/>
      <c r="AT244" s="188" t="s">
        <v>138</v>
      </c>
      <c r="AU244" s="188" t="s">
        <v>136</v>
      </c>
      <c r="AV244" s="13" t="s">
        <v>136</v>
      </c>
      <c r="AW244" s="13" t="s">
        <v>26</v>
      </c>
      <c r="AX244" s="13" t="s">
        <v>71</v>
      </c>
      <c r="AY244" s="188" t="s">
        <v>129</v>
      </c>
    </row>
    <row r="245" spans="1:65" s="13" customFormat="1">
      <c r="B245" s="187"/>
      <c r="D245" s="183" t="s">
        <v>138</v>
      </c>
      <c r="E245" s="188" t="s">
        <v>1</v>
      </c>
      <c r="F245" s="189" t="s">
        <v>260</v>
      </c>
      <c r="H245" s="190">
        <v>0.375</v>
      </c>
      <c r="I245" s="191"/>
      <c r="L245" s="187"/>
      <c r="M245" s="192"/>
      <c r="N245" s="193"/>
      <c r="O245" s="193"/>
      <c r="P245" s="193"/>
      <c r="Q245" s="193"/>
      <c r="R245" s="193"/>
      <c r="S245" s="193"/>
      <c r="T245" s="194"/>
      <c r="AT245" s="188" t="s">
        <v>138</v>
      </c>
      <c r="AU245" s="188" t="s">
        <v>136</v>
      </c>
      <c r="AV245" s="13" t="s">
        <v>136</v>
      </c>
      <c r="AW245" s="13" t="s">
        <v>26</v>
      </c>
      <c r="AX245" s="13" t="s">
        <v>71</v>
      </c>
      <c r="AY245" s="188" t="s">
        <v>129</v>
      </c>
    </row>
    <row r="246" spans="1:65" s="13" customFormat="1">
      <c r="B246" s="187"/>
      <c r="D246" s="183" t="s">
        <v>138</v>
      </c>
      <c r="E246" s="188" t="s">
        <v>1</v>
      </c>
      <c r="F246" s="189" t="s">
        <v>261</v>
      </c>
      <c r="H246" s="190">
        <v>0.06</v>
      </c>
      <c r="I246" s="191"/>
      <c r="L246" s="187"/>
      <c r="M246" s="192"/>
      <c r="N246" s="193"/>
      <c r="O246" s="193"/>
      <c r="P246" s="193"/>
      <c r="Q246" s="193"/>
      <c r="R246" s="193"/>
      <c r="S246" s="193"/>
      <c r="T246" s="194"/>
      <c r="AT246" s="188" t="s">
        <v>138</v>
      </c>
      <c r="AU246" s="188" t="s">
        <v>136</v>
      </c>
      <c r="AV246" s="13" t="s">
        <v>136</v>
      </c>
      <c r="AW246" s="13" t="s">
        <v>26</v>
      </c>
      <c r="AX246" s="13" t="s">
        <v>71</v>
      </c>
      <c r="AY246" s="188" t="s">
        <v>129</v>
      </c>
    </row>
    <row r="247" spans="1:65" s="13" customFormat="1">
      <c r="B247" s="187"/>
      <c r="D247" s="183" t="s">
        <v>138</v>
      </c>
      <c r="E247" s="188" t="s">
        <v>1</v>
      </c>
      <c r="F247" s="189" t="s">
        <v>262</v>
      </c>
      <c r="H247" s="190">
        <v>0.53800000000000003</v>
      </c>
      <c r="I247" s="191"/>
      <c r="L247" s="187"/>
      <c r="M247" s="192"/>
      <c r="N247" s="193"/>
      <c r="O247" s="193"/>
      <c r="P247" s="193"/>
      <c r="Q247" s="193"/>
      <c r="R247" s="193"/>
      <c r="S247" s="193"/>
      <c r="T247" s="194"/>
      <c r="AT247" s="188" t="s">
        <v>138</v>
      </c>
      <c r="AU247" s="188" t="s">
        <v>136</v>
      </c>
      <c r="AV247" s="13" t="s">
        <v>136</v>
      </c>
      <c r="AW247" s="13" t="s">
        <v>26</v>
      </c>
      <c r="AX247" s="13" t="s">
        <v>71</v>
      </c>
      <c r="AY247" s="188" t="s">
        <v>129</v>
      </c>
    </row>
    <row r="248" spans="1:65" s="13" customFormat="1">
      <c r="B248" s="187"/>
      <c r="D248" s="183" t="s">
        <v>138</v>
      </c>
      <c r="E248" s="188" t="s">
        <v>1</v>
      </c>
      <c r="F248" s="189" t="s">
        <v>263</v>
      </c>
      <c r="H248" s="190">
        <v>0.93700000000000006</v>
      </c>
      <c r="I248" s="191"/>
      <c r="L248" s="187"/>
      <c r="M248" s="192"/>
      <c r="N248" s="193"/>
      <c r="O248" s="193"/>
      <c r="P248" s="193"/>
      <c r="Q248" s="193"/>
      <c r="R248" s="193"/>
      <c r="S248" s="193"/>
      <c r="T248" s="194"/>
      <c r="AT248" s="188" t="s">
        <v>138</v>
      </c>
      <c r="AU248" s="188" t="s">
        <v>136</v>
      </c>
      <c r="AV248" s="13" t="s">
        <v>136</v>
      </c>
      <c r="AW248" s="13" t="s">
        <v>26</v>
      </c>
      <c r="AX248" s="13" t="s">
        <v>71</v>
      </c>
      <c r="AY248" s="188" t="s">
        <v>129</v>
      </c>
    </row>
    <row r="249" spans="1:65" s="13" customFormat="1">
      <c r="B249" s="187"/>
      <c r="D249" s="183" t="s">
        <v>138</v>
      </c>
      <c r="E249" s="188" t="s">
        <v>1</v>
      </c>
      <c r="F249" s="189" t="s">
        <v>264</v>
      </c>
      <c r="H249" s="190">
        <v>0.14199999999999999</v>
      </c>
      <c r="I249" s="191"/>
      <c r="L249" s="187"/>
      <c r="M249" s="192"/>
      <c r="N249" s="193"/>
      <c r="O249" s="193"/>
      <c r="P249" s="193"/>
      <c r="Q249" s="193"/>
      <c r="R249" s="193"/>
      <c r="S249" s="193"/>
      <c r="T249" s="194"/>
      <c r="AT249" s="188" t="s">
        <v>138</v>
      </c>
      <c r="AU249" s="188" t="s">
        <v>136</v>
      </c>
      <c r="AV249" s="13" t="s">
        <v>136</v>
      </c>
      <c r="AW249" s="13" t="s">
        <v>26</v>
      </c>
      <c r="AX249" s="13" t="s">
        <v>71</v>
      </c>
      <c r="AY249" s="188" t="s">
        <v>129</v>
      </c>
    </row>
    <row r="250" spans="1:65" s="14" customFormat="1">
      <c r="B250" s="195"/>
      <c r="D250" s="183" t="s">
        <v>138</v>
      </c>
      <c r="E250" s="196" t="s">
        <v>1</v>
      </c>
      <c r="F250" s="197" t="s">
        <v>140</v>
      </c>
      <c r="H250" s="198">
        <v>2.9730000000000003</v>
      </c>
      <c r="I250" s="199"/>
      <c r="L250" s="195"/>
      <c r="M250" s="200"/>
      <c r="N250" s="201"/>
      <c r="O250" s="201"/>
      <c r="P250" s="201"/>
      <c r="Q250" s="201"/>
      <c r="R250" s="201"/>
      <c r="S250" s="201"/>
      <c r="T250" s="202"/>
      <c r="AT250" s="196" t="s">
        <v>138</v>
      </c>
      <c r="AU250" s="196" t="s">
        <v>136</v>
      </c>
      <c r="AV250" s="14" t="s">
        <v>135</v>
      </c>
      <c r="AW250" s="14" t="s">
        <v>26</v>
      </c>
      <c r="AX250" s="14" t="s">
        <v>78</v>
      </c>
      <c r="AY250" s="196" t="s">
        <v>129</v>
      </c>
    </row>
    <row r="251" spans="1:65" s="2" customFormat="1" ht="24" customHeight="1">
      <c r="A251" s="32"/>
      <c r="B251" s="169"/>
      <c r="C251" s="203" t="s">
        <v>265</v>
      </c>
      <c r="D251" s="203" t="s">
        <v>162</v>
      </c>
      <c r="E251" s="204" t="s">
        <v>266</v>
      </c>
      <c r="F251" s="205" t="s">
        <v>267</v>
      </c>
      <c r="G251" s="206" t="s">
        <v>134</v>
      </c>
      <c r="H251" s="207">
        <v>3.4470000000000001</v>
      </c>
      <c r="I251" s="208"/>
      <c r="J251" s="209">
        <f>ROUND(I251*H251,2)</f>
        <v>0</v>
      </c>
      <c r="K251" s="210"/>
      <c r="L251" s="211"/>
      <c r="M251" s="212" t="s">
        <v>1</v>
      </c>
      <c r="N251" s="213" t="s">
        <v>37</v>
      </c>
      <c r="O251" s="57"/>
      <c r="P251" s="180">
        <f>O251*H251</f>
        <v>0</v>
      </c>
      <c r="Q251" s="180">
        <v>0</v>
      </c>
      <c r="R251" s="180">
        <f>Q251*H251</f>
        <v>0</v>
      </c>
      <c r="S251" s="180">
        <v>0</v>
      </c>
      <c r="T251" s="181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82" t="s">
        <v>214</v>
      </c>
      <c r="AT251" s="182" t="s">
        <v>162</v>
      </c>
      <c r="AU251" s="182" t="s">
        <v>136</v>
      </c>
      <c r="AY251" s="16" t="s">
        <v>129</v>
      </c>
      <c r="BE251" s="96">
        <f>IF(N251="základná",J251,0)</f>
        <v>0</v>
      </c>
      <c r="BF251" s="96">
        <f>IF(N251="znížená",J251,0)</f>
        <v>0</v>
      </c>
      <c r="BG251" s="96">
        <f>IF(N251="zákl. prenesená",J251,0)</f>
        <v>0</v>
      </c>
      <c r="BH251" s="96">
        <f>IF(N251="zníž. prenesená",J251,0)</f>
        <v>0</v>
      </c>
      <c r="BI251" s="96">
        <f>IF(N251="nulová",J251,0)</f>
        <v>0</v>
      </c>
      <c r="BJ251" s="16" t="s">
        <v>136</v>
      </c>
      <c r="BK251" s="96">
        <f>ROUND(I251*H251,2)</f>
        <v>0</v>
      </c>
      <c r="BL251" s="16" t="s">
        <v>176</v>
      </c>
      <c r="BM251" s="182" t="s">
        <v>268</v>
      </c>
    </row>
    <row r="252" spans="1:65" s="2" customFormat="1" ht="19.5">
      <c r="A252" s="32"/>
      <c r="B252" s="33"/>
      <c r="C252" s="32"/>
      <c r="D252" s="183" t="s">
        <v>137</v>
      </c>
      <c r="E252" s="32"/>
      <c r="F252" s="184" t="s">
        <v>267</v>
      </c>
      <c r="G252" s="32"/>
      <c r="H252" s="32"/>
      <c r="I252" s="105"/>
      <c r="J252" s="32"/>
      <c r="K252" s="32"/>
      <c r="L252" s="33"/>
      <c r="M252" s="185"/>
      <c r="N252" s="186"/>
      <c r="O252" s="57"/>
      <c r="P252" s="57"/>
      <c r="Q252" s="57"/>
      <c r="R252" s="57"/>
      <c r="S252" s="57"/>
      <c r="T252" s="58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6" t="s">
        <v>137</v>
      </c>
      <c r="AU252" s="16" t="s">
        <v>136</v>
      </c>
    </row>
    <row r="253" spans="1:65" s="13" customFormat="1">
      <c r="B253" s="187"/>
      <c r="D253" s="183" t="s">
        <v>138</v>
      </c>
      <c r="E253" s="188" t="s">
        <v>1</v>
      </c>
      <c r="F253" s="189" t="s">
        <v>269</v>
      </c>
      <c r="H253" s="190">
        <v>2.5190000000000001</v>
      </c>
      <c r="I253" s="191"/>
      <c r="L253" s="187"/>
      <c r="M253" s="192"/>
      <c r="N253" s="193"/>
      <c r="O253" s="193"/>
      <c r="P253" s="193"/>
      <c r="Q253" s="193"/>
      <c r="R253" s="193"/>
      <c r="S253" s="193"/>
      <c r="T253" s="194"/>
      <c r="AT253" s="188" t="s">
        <v>138</v>
      </c>
      <c r="AU253" s="188" t="s">
        <v>136</v>
      </c>
      <c r="AV253" s="13" t="s">
        <v>136</v>
      </c>
      <c r="AW253" s="13" t="s">
        <v>26</v>
      </c>
      <c r="AX253" s="13" t="s">
        <v>71</v>
      </c>
      <c r="AY253" s="188" t="s">
        <v>129</v>
      </c>
    </row>
    <row r="254" spans="1:65" s="13" customFormat="1">
      <c r="B254" s="187"/>
      <c r="D254" s="183" t="s">
        <v>138</v>
      </c>
      <c r="E254" s="188" t="s">
        <v>1</v>
      </c>
      <c r="F254" s="189" t="s">
        <v>270</v>
      </c>
      <c r="H254" s="190">
        <v>0.24</v>
      </c>
      <c r="I254" s="191"/>
      <c r="L254" s="187"/>
      <c r="M254" s="192"/>
      <c r="N254" s="193"/>
      <c r="O254" s="193"/>
      <c r="P254" s="193"/>
      <c r="Q254" s="193"/>
      <c r="R254" s="193"/>
      <c r="S254" s="193"/>
      <c r="T254" s="194"/>
      <c r="AT254" s="188" t="s">
        <v>138</v>
      </c>
      <c r="AU254" s="188" t="s">
        <v>136</v>
      </c>
      <c r="AV254" s="13" t="s">
        <v>136</v>
      </c>
      <c r="AW254" s="13" t="s">
        <v>26</v>
      </c>
      <c r="AX254" s="13" t="s">
        <v>71</v>
      </c>
      <c r="AY254" s="188" t="s">
        <v>129</v>
      </c>
    </row>
    <row r="255" spans="1:65" s="13" customFormat="1">
      <c r="B255" s="187"/>
      <c r="D255" s="183" t="s">
        <v>138</v>
      </c>
      <c r="E255" s="188" t="s">
        <v>1</v>
      </c>
      <c r="F255" s="189" t="s">
        <v>271</v>
      </c>
      <c r="H255" s="190">
        <v>0.27500000000000002</v>
      </c>
      <c r="I255" s="191"/>
      <c r="L255" s="187"/>
      <c r="M255" s="192"/>
      <c r="N255" s="193"/>
      <c r="O255" s="193"/>
      <c r="P255" s="193"/>
      <c r="Q255" s="193"/>
      <c r="R255" s="193"/>
      <c r="S255" s="193"/>
      <c r="T255" s="194"/>
      <c r="AT255" s="188" t="s">
        <v>138</v>
      </c>
      <c r="AU255" s="188" t="s">
        <v>136</v>
      </c>
      <c r="AV255" s="13" t="s">
        <v>136</v>
      </c>
      <c r="AW255" s="13" t="s">
        <v>26</v>
      </c>
      <c r="AX255" s="13" t="s">
        <v>71</v>
      </c>
      <c r="AY255" s="188" t="s">
        <v>129</v>
      </c>
    </row>
    <row r="256" spans="1:65" s="13" customFormat="1">
      <c r="B256" s="187"/>
      <c r="D256" s="183" t="s">
        <v>138</v>
      </c>
      <c r="E256" s="188" t="s">
        <v>1</v>
      </c>
      <c r="F256" s="189" t="s">
        <v>272</v>
      </c>
      <c r="H256" s="190">
        <v>0.03</v>
      </c>
      <c r="I256" s="191"/>
      <c r="L256" s="187"/>
      <c r="M256" s="192"/>
      <c r="N256" s="193"/>
      <c r="O256" s="193"/>
      <c r="P256" s="193"/>
      <c r="Q256" s="193"/>
      <c r="R256" s="193"/>
      <c r="S256" s="193"/>
      <c r="T256" s="194"/>
      <c r="AT256" s="188" t="s">
        <v>138</v>
      </c>
      <c r="AU256" s="188" t="s">
        <v>136</v>
      </c>
      <c r="AV256" s="13" t="s">
        <v>136</v>
      </c>
      <c r="AW256" s="13" t="s">
        <v>26</v>
      </c>
      <c r="AX256" s="13" t="s">
        <v>71</v>
      </c>
      <c r="AY256" s="188" t="s">
        <v>129</v>
      </c>
    </row>
    <row r="257" spans="1:65" s="13" customFormat="1">
      <c r="B257" s="187"/>
      <c r="D257" s="183" t="s">
        <v>138</v>
      </c>
      <c r="E257" s="188" t="s">
        <v>1</v>
      </c>
      <c r="F257" s="189" t="s">
        <v>273</v>
      </c>
      <c r="H257" s="190">
        <v>7.2999999999999995E-2</v>
      </c>
      <c r="I257" s="191"/>
      <c r="L257" s="187"/>
      <c r="M257" s="192"/>
      <c r="N257" s="193"/>
      <c r="O257" s="193"/>
      <c r="P257" s="193"/>
      <c r="Q257" s="193"/>
      <c r="R257" s="193"/>
      <c r="S257" s="193"/>
      <c r="T257" s="194"/>
      <c r="AT257" s="188" t="s">
        <v>138</v>
      </c>
      <c r="AU257" s="188" t="s">
        <v>136</v>
      </c>
      <c r="AV257" s="13" t="s">
        <v>136</v>
      </c>
      <c r="AW257" s="13" t="s">
        <v>26</v>
      </c>
      <c r="AX257" s="13" t="s">
        <v>71</v>
      </c>
      <c r="AY257" s="188" t="s">
        <v>129</v>
      </c>
    </row>
    <row r="258" spans="1:65" s="13" customFormat="1">
      <c r="B258" s="187"/>
      <c r="D258" s="183" t="s">
        <v>138</v>
      </c>
      <c r="E258" s="188" t="s">
        <v>1</v>
      </c>
      <c r="F258" s="189" t="s">
        <v>274</v>
      </c>
      <c r="H258" s="190">
        <v>4.2999999999999997E-2</v>
      </c>
      <c r="I258" s="191"/>
      <c r="L258" s="187"/>
      <c r="M258" s="192"/>
      <c r="N258" s="193"/>
      <c r="O258" s="193"/>
      <c r="P258" s="193"/>
      <c r="Q258" s="193"/>
      <c r="R258" s="193"/>
      <c r="S258" s="193"/>
      <c r="T258" s="194"/>
      <c r="AT258" s="188" t="s">
        <v>138</v>
      </c>
      <c r="AU258" s="188" t="s">
        <v>136</v>
      </c>
      <c r="AV258" s="13" t="s">
        <v>136</v>
      </c>
      <c r="AW258" s="13" t="s">
        <v>26</v>
      </c>
      <c r="AX258" s="13" t="s">
        <v>71</v>
      </c>
      <c r="AY258" s="188" t="s">
        <v>129</v>
      </c>
    </row>
    <row r="259" spans="1:65" s="13" customFormat="1">
      <c r="B259" s="187"/>
      <c r="D259" s="183" t="s">
        <v>138</v>
      </c>
      <c r="E259" s="188" t="s">
        <v>1</v>
      </c>
      <c r="F259" s="189" t="s">
        <v>275</v>
      </c>
      <c r="H259" s="190">
        <v>6.9000000000000006E-2</v>
      </c>
      <c r="I259" s="191"/>
      <c r="L259" s="187"/>
      <c r="M259" s="192"/>
      <c r="N259" s="193"/>
      <c r="O259" s="193"/>
      <c r="P259" s="193"/>
      <c r="Q259" s="193"/>
      <c r="R259" s="193"/>
      <c r="S259" s="193"/>
      <c r="T259" s="194"/>
      <c r="AT259" s="188" t="s">
        <v>138</v>
      </c>
      <c r="AU259" s="188" t="s">
        <v>136</v>
      </c>
      <c r="AV259" s="13" t="s">
        <v>136</v>
      </c>
      <c r="AW259" s="13" t="s">
        <v>26</v>
      </c>
      <c r="AX259" s="13" t="s">
        <v>71</v>
      </c>
      <c r="AY259" s="188" t="s">
        <v>129</v>
      </c>
    </row>
    <row r="260" spans="1:65" s="13" customFormat="1">
      <c r="B260" s="187"/>
      <c r="D260" s="183" t="s">
        <v>138</v>
      </c>
      <c r="E260" s="188" t="s">
        <v>1</v>
      </c>
      <c r="F260" s="189" t="s">
        <v>276</v>
      </c>
      <c r="H260" s="190">
        <v>4.2000000000000003E-2</v>
      </c>
      <c r="I260" s="191"/>
      <c r="L260" s="187"/>
      <c r="M260" s="192"/>
      <c r="N260" s="193"/>
      <c r="O260" s="193"/>
      <c r="P260" s="193"/>
      <c r="Q260" s="193"/>
      <c r="R260" s="193"/>
      <c r="S260" s="193"/>
      <c r="T260" s="194"/>
      <c r="AT260" s="188" t="s">
        <v>138</v>
      </c>
      <c r="AU260" s="188" t="s">
        <v>136</v>
      </c>
      <c r="AV260" s="13" t="s">
        <v>136</v>
      </c>
      <c r="AW260" s="13" t="s">
        <v>26</v>
      </c>
      <c r="AX260" s="13" t="s">
        <v>71</v>
      </c>
      <c r="AY260" s="188" t="s">
        <v>129</v>
      </c>
    </row>
    <row r="261" spans="1:65" s="13" customFormat="1">
      <c r="B261" s="187"/>
      <c r="D261" s="183" t="s">
        <v>138</v>
      </c>
      <c r="E261" s="188" t="s">
        <v>1</v>
      </c>
      <c r="F261" s="189" t="s">
        <v>277</v>
      </c>
      <c r="H261" s="190">
        <v>0.04</v>
      </c>
      <c r="I261" s="191"/>
      <c r="L261" s="187"/>
      <c r="M261" s="192"/>
      <c r="N261" s="193"/>
      <c r="O261" s="193"/>
      <c r="P261" s="193"/>
      <c r="Q261" s="193"/>
      <c r="R261" s="193"/>
      <c r="S261" s="193"/>
      <c r="T261" s="194"/>
      <c r="AT261" s="188" t="s">
        <v>138</v>
      </c>
      <c r="AU261" s="188" t="s">
        <v>136</v>
      </c>
      <c r="AV261" s="13" t="s">
        <v>136</v>
      </c>
      <c r="AW261" s="13" t="s">
        <v>26</v>
      </c>
      <c r="AX261" s="13" t="s">
        <v>71</v>
      </c>
      <c r="AY261" s="188" t="s">
        <v>129</v>
      </c>
    </row>
    <row r="262" spans="1:65" s="13" customFormat="1">
      <c r="B262" s="187"/>
      <c r="D262" s="183" t="s">
        <v>138</v>
      </c>
      <c r="E262" s="188" t="s">
        <v>1</v>
      </c>
      <c r="F262" s="189" t="s">
        <v>278</v>
      </c>
      <c r="H262" s="190">
        <v>0.03</v>
      </c>
      <c r="I262" s="191"/>
      <c r="L262" s="187"/>
      <c r="M262" s="192"/>
      <c r="N262" s="193"/>
      <c r="O262" s="193"/>
      <c r="P262" s="193"/>
      <c r="Q262" s="193"/>
      <c r="R262" s="193"/>
      <c r="S262" s="193"/>
      <c r="T262" s="194"/>
      <c r="AT262" s="188" t="s">
        <v>138</v>
      </c>
      <c r="AU262" s="188" t="s">
        <v>136</v>
      </c>
      <c r="AV262" s="13" t="s">
        <v>136</v>
      </c>
      <c r="AW262" s="13" t="s">
        <v>26</v>
      </c>
      <c r="AX262" s="13" t="s">
        <v>71</v>
      </c>
      <c r="AY262" s="188" t="s">
        <v>129</v>
      </c>
    </row>
    <row r="263" spans="1:65" s="13" customFormat="1">
      <c r="B263" s="187"/>
      <c r="D263" s="183" t="s">
        <v>138</v>
      </c>
      <c r="E263" s="188" t="s">
        <v>1</v>
      </c>
      <c r="F263" s="189" t="s">
        <v>279</v>
      </c>
      <c r="H263" s="190">
        <v>3.9E-2</v>
      </c>
      <c r="I263" s="191"/>
      <c r="L263" s="187"/>
      <c r="M263" s="192"/>
      <c r="N263" s="193"/>
      <c r="O263" s="193"/>
      <c r="P263" s="193"/>
      <c r="Q263" s="193"/>
      <c r="R263" s="193"/>
      <c r="S263" s="193"/>
      <c r="T263" s="194"/>
      <c r="AT263" s="188" t="s">
        <v>138</v>
      </c>
      <c r="AU263" s="188" t="s">
        <v>136</v>
      </c>
      <c r="AV263" s="13" t="s">
        <v>136</v>
      </c>
      <c r="AW263" s="13" t="s">
        <v>26</v>
      </c>
      <c r="AX263" s="13" t="s">
        <v>71</v>
      </c>
      <c r="AY263" s="188" t="s">
        <v>129</v>
      </c>
    </row>
    <row r="264" spans="1:65" s="13" customFormat="1">
      <c r="B264" s="187"/>
      <c r="D264" s="183" t="s">
        <v>138</v>
      </c>
      <c r="E264" s="188" t="s">
        <v>1</v>
      </c>
      <c r="F264" s="189" t="s">
        <v>280</v>
      </c>
      <c r="H264" s="190">
        <v>3.9E-2</v>
      </c>
      <c r="I264" s="191"/>
      <c r="L264" s="187"/>
      <c r="M264" s="192"/>
      <c r="N264" s="193"/>
      <c r="O264" s="193"/>
      <c r="P264" s="193"/>
      <c r="Q264" s="193"/>
      <c r="R264" s="193"/>
      <c r="S264" s="193"/>
      <c r="T264" s="194"/>
      <c r="AT264" s="188" t="s">
        <v>138</v>
      </c>
      <c r="AU264" s="188" t="s">
        <v>136</v>
      </c>
      <c r="AV264" s="13" t="s">
        <v>136</v>
      </c>
      <c r="AW264" s="13" t="s">
        <v>26</v>
      </c>
      <c r="AX264" s="13" t="s">
        <v>71</v>
      </c>
      <c r="AY264" s="188" t="s">
        <v>129</v>
      </c>
    </row>
    <row r="265" spans="1:65" s="13" customFormat="1">
      <c r="B265" s="187"/>
      <c r="D265" s="183" t="s">
        <v>138</v>
      </c>
      <c r="E265" s="188" t="s">
        <v>1</v>
      </c>
      <c r="F265" s="189" t="s">
        <v>281</v>
      </c>
      <c r="H265" s="190">
        <v>8.0000000000000002E-3</v>
      </c>
      <c r="I265" s="191"/>
      <c r="L265" s="187"/>
      <c r="M265" s="192"/>
      <c r="N265" s="193"/>
      <c r="O265" s="193"/>
      <c r="P265" s="193"/>
      <c r="Q265" s="193"/>
      <c r="R265" s="193"/>
      <c r="S265" s="193"/>
      <c r="T265" s="194"/>
      <c r="AT265" s="188" t="s">
        <v>138</v>
      </c>
      <c r="AU265" s="188" t="s">
        <v>136</v>
      </c>
      <c r="AV265" s="13" t="s">
        <v>136</v>
      </c>
      <c r="AW265" s="13" t="s">
        <v>26</v>
      </c>
      <c r="AX265" s="13" t="s">
        <v>71</v>
      </c>
      <c r="AY265" s="188" t="s">
        <v>129</v>
      </c>
    </row>
    <row r="266" spans="1:65" s="14" customFormat="1">
      <c r="B266" s="195"/>
      <c r="D266" s="183" t="s">
        <v>138</v>
      </c>
      <c r="E266" s="196" t="s">
        <v>1</v>
      </c>
      <c r="F266" s="197" t="s">
        <v>140</v>
      </c>
      <c r="H266" s="198">
        <v>3.4470000000000001</v>
      </c>
      <c r="I266" s="199"/>
      <c r="L266" s="195"/>
      <c r="M266" s="200"/>
      <c r="N266" s="201"/>
      <c r="O266" s="201"/>
      <c r="P266" s="201"/>
      <c r="Q266" s="201"/>
      <c r="R266" s="201"/>
      <c r="S266" s="201"/>
      <c r="T266" s="202"/>
      <c r="AT266" s="196" t="s">
        <v>138</v>
      </c>
      <c r="AU266" s="196" t="s">
        <v>136</v>
      </c>
      <c r="AV266" s="14" t="s">
        <v>135</v>
      </c>
      <c r="AW266" s="14" t="s">
        <v>26</v>
      </c>
      <c r="AX266" s="14" t="s">
        <v>78</v>
      </c>
      <c r="AY266" s="196" t="s">
        <v>129</v>
      </c>
    </row>
    <row r="267" spans="1:65" s="2" customFormat="1" ht="24" customHeight="1">
      <c r="A267" s="32"/>
      <c r="B267" s="169"/>
      <c r="C267" s="203" t="s">
        <v>200</v>
      </c>
      <c r="D267" s="203" t="s">
        <v>162</v>
      </c>
      <c r="E267" s="204" t="s">
        <v>282</v>
      </c>
      <c r="F267" s="205" t="s">
        <v>283</v>
      </c>
      <c r="G267" s="206" t="s">
        <v>134</v>
      </c>
      <c r="H267" s="207">
        <v>8.1000000000000003E-2</v>
      </c>
      <c r="I267" s="208"/>
      <c r="J267" s="209">
        <f>ROUND(I267*H267,2)</f>
        <v>0</v>
      </c>
      <c r="K267" s="210"/>
      <c r="L267" s="211"/>
      <c r="M267" s="212" t="s">
        <v>1</v>
      </c>
      <c r="N267" s="213" t="s">
        <v>37</v>
      </c>
      <c r="O267" s="57"/>
      <c r="P267" s="180">
        <f>O267*H267</f>
        <v>0</v>
      </c>
      <c r="Q267" s="180">
        <v>0</v>
      </c>
      <c r="R267" s="180">
        <f>Q267*H267</f>
        <v>0</v>
      </c>
      <c r="S267" s="180">
        <v>0</v>
      </c>
      <c r="T267" s="181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82" t="s">
        <v>214</v>
      </c>
      <c r="AT267" s="182" t="s">
        <v>162</v>
      </c>
      <c r="AU267" s="182" t="s">
        <v>136</v>
      </c>
      <c r="AY267" s="16" t="s">
        <v>129</v>
      </c>
      <c r="BE267" s="96">
        <f>IF(N267="základná",J267,0)</f>
        <v>0</v>
      </c>
      <c r="BF267" s="96">
        <f>IF(N267="znížená",J267,0)</f>
        <v>0</v>
      </c>
      <c r="BG267" s="96">
        <f>IF(N267="zákl. prenesená",J267,0)</f>
        <v>0</v>
      </c>
      <c r="BH267" s="96">
        <f>IF(N267="zníž. prenesená",J267,0)</f>
        <v>0</v>
      </c>
      <c r="BI267" s="96">
        <f>IF(N267="nulová",J267,0)</f>
        <v>0</v>
      </c>
      <c r="BJ267" s="16" t="s">
        <v>136</v>
      </c>
      <c r="BK267" s="96">
        <f>ROUND(I267*H267,2)</f>
        <v>0</v>
      </c>
      <c r="BL267" s="16" t="s">
        <v>176</v>
      </c>
      <c r="BM267" s="182" t="s">
        <v>284</v>
      </c>
    </row>
    <row r="268" spans="1:65" s="2" customFormat="1" ht="19.5">
      <c r="A268" s="32"/>
      <c r="B268" s="33"/>
      <c r="C268" s="32"/>
      <c r="D268" s="183" t="s">
        <v>137</v>
      </c>
      <c r="E268" s="32"/>
      <c r="F268" s="184" t="s">
        <v>283</v>
      </c>
      <c r="G268" s="32"/>
      <c r="H268" s="32"/>
      <c r="I268" s="105"/>
      <c r="J268" s="32"/>
      <c r="K268" s="32"/>
      <c r="L268" s="33"/>
      <c r="M268" s="185"/>
      <c r="N268" s="186"/>
      <c r="O268" s="57"/>
      <c r="P268" s="57"/>
      <c r="Q268" s="57"/>
      <c r="R268" s="57"/>
      <c r="S268" s="57"/>
      <c r="T268" s="58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T268" s="16" t="s">
        <v>137</v>
      </c>
      <c r="AU268" s="16" t="s">
        <v>136</v>
      </c>
    </row>
    <row r="269" spans="1:65" s="13" customFormat="1">
      <c r="B269" s="187"/>
      <c r="D269" s="183" t="s">
        <v>138</v>
      </c>
      <c r="E269" s="188" t="s">
        <v>1</v>
      </c>
      <c r="F269" s="189" t="s">
        <v>285</v>
      </c>
      <c r="H269" s="190">
        <v>7.2999999999999995E-2</v>
      </c>
      <c r="I269" s="191"/>
      <c r="L269" s="187"/>
      <c r="M269" s="192"/>
      <c r="N269" s="193"/>
      <c r="O269" s="193"/>
      <c r="P269" s="193"/>
      <c r="Q269" s="193"/>
      <c r="R269" s="193"/>
      <c r="S269" s="193"/>
      <c r="T269" s="194"/>
      <c r="AT269" s="188" t="s">
        <v>138</v>
      </c>
      <c r="AU269" s="188" t="s">
        <v>136</v>
      </c>
      <c r="AV269" s="13" t="s">
        <v>136</v>
      </c>
      <c r="AW269" s="13" t="s">
        <v>26</v>
      </c>
      <c r="AX269" s="13" t="s">
        <v>71</v>
      </c>
      <c r="AY269" s="188" t="s">
        <v>129</v>
      </c>
    </row>
    <row r="270" spans="1:65" s="13" customFormat="1">
      <c r="B270" s="187"/>
      <c r="D270" s="183" t="s">
        <v>138</v>
      </c>
      <c r="E270" s="188" t="s">
        <v>1</v>
      </c>
      <c r="F270" s="189" t="s">
        <v>281</v>
      </c>
      <c r="H270" s="190">
        <v>8.0000000000000002E-3</v>
      </c>
      <c r="I270" s="191"/>
      <c r="L270" s="187"/>
      <c r="M270" s="192"/>
      <c r="N270" s="193"/>
      <c r="O270" s="193"/>
      <c r="P270" s="193"/>
      <c r="Q270" s="193"/>
      <c r="R270" s="193"/>
      <c r="S270" s="193"/>
      <c r="T270" s="194"/>
      <c r="AT270" s="188" t="s">
        <v>138</v>
      </c>
      <c r="AU270" s="188" t="s">
        <v>136</v>
      </c>
      <c r="AV270" s="13" t="s">
        <v>136</v>
      </c>
      <c r="AW270" s="13" t="s">
        <v>26</v>
      </c>
      <c r="AX270" s="13" t="s">
        <v>71</v>
      </c>
      <c r="AY270" s="188" t="s">
        <v>129</v>
      </c>
    </row>
    <row r="271" spans="1:65" s="14" customFormat="1">
      <c r="B271" s="195"/>
      <c r="D271" s="183" t="s">
        <v>138</v>
      </c>
      <c r="E271" s="196" t="s">
        <v>1</v>
      </c>
      <c r="F271" s="197" t="s">
        <v>140</v>
      </c>
      <c r="H271" s="198">
        <v>8.0999999999999989E-2</v>
      </c>
      <c r="I271" s="199"/>
      <c r="L271" s="195"/>
      <c r="M271" s="200"/>
      <c r="N271" s="201"/>
      <c r="O271" s="201"/>
      <c r="P271" s="201"/>
      <c r="Q271" s="201"/>
      <c r="R271" s="201"/>
      <c r="S271" s="201"/>
      <c r="T271" s="202"/>
      <c r="AT271" s="196" t="s">
        <v>138</v>
      </c>
      <c r="AU271" s="196" t="s">
        <v>136</v>
      </c>
      <c r="AV271" s="14" t="s">
        <v>135</v>
      </c>
      <c r="AW271" s="14" t="s">
        <v>26</v>
      </c>
      <c r="AX271" s="14" t="s">
        <v>78</v>
      </c>
      <c r="AY271" s="196" t="s">
        <v>129</v>
      </c>
    </row>
    <row r="272" spans="1:65" s="2" customFormat="1" ht="24" customHeight="1">
      <c r="A272" s="32"/>
      <c r="B272" s="169"/>
      <c r="C272" s="203" t="s">
        <v>286</v>
      </c>
      <c r="D272" s="203" t="s">
        <v>162</v>
      </c>
      <c r="E272" s="204" t="s">
        <v>287</v>
      </c>
      <c r="F272" s="205" t="s">
        <v>288</v>
      </c>
      <c r="G272" s="206" t="s">
        <v>134</v>
      </c>
      <c r="H272" s="207">
        <v>0.73899999999999999</v>
      </c>
      <c r="I272" s="208"/>
      <c r="J272" s="209">
        <f>ROUND(I272*H272,2)</f>
        <v>0</v>
      </c>
      <c r="K272" s="210"/>
      <c r="L272" s="211"/>
      <c r="M272" s="212" t="s">
        <v>1</v>
      </c>
      <c r="N272" s="213" t="s">
        <v>37</v>
      </c>
      <c r="O272" s="57"/>
      <c r="P272" s="180">
        <f>O272*H272</f>
        <v>0</v>
      </c>
      <c r="Q272" s="180">
        <v>0</v>
      </c>
      <c r="R272" s="180">
        <f>Q272*H272</f>
        <v>0</v>
      </c>
      <c r="S272" s="180">
        <v>0</v>
      </c>
      <c r="T272" s="181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82" t="s">
        <v>214</v>
      </c>
      <c r="AT272" s="182" t="s">
        <v>162</v>
      </c>
      <c r="AU272" s="182" t="s">
        <v>136</v>
      </c>
      <c r="AY272" s="16" t="s">
        <v>129</v>
      </c>
      <c r="BE272" s="96">
        <f>IF(N272="základná",J272,0)</f>
        <v>0</v>
      </c>
      <c r="BF272" s="96">
        <f>IF(N272="znížená",J272,0)</f>
        <v>0</v>
      </c>
      <c r="BG272" s="96">
        <f>IF(N272="zákl. prenesená",J272,0)</f>
        <v>0</v>
      </c>
      <c r="BH272" s="96">
        <f>IF(N272="zníž. prenesená",J272,0)</f>
        <v>0</v>
      </c>
      <c r="BI272" s="96">
        <f>IF(N272="nulová",J272,0)</f>
        <v>0</v>
      </c>
      <c r="BJ272" s="16" t="s">
        <v>136</v>
      </c>
      <c r="BK272" s="96">
        <f>ROUND(I272*H272,2)</f>
        <v>0</v>
      </c>
      <c r="BL272" s="16" t="s">
        <v>176</v>
      </c>
      <c r="BM272" s="182" t="s">
        <v>289</v>
      </c>
    </row>
    <row r="273" spans="1:65" s="2" customFormat="1" ht="19.5">
      <c r="A273" s="32"/>
      <c r="B273" s="33"/>
      <c r="C273" s="32"/>
      <c r="D273" s="183" t="s">
        <v>137</v>
      </c>
      <c r="E273" s="32"/>
      <c r="F273" s="184" t="s">
        <v>288</v>
      </c>
      <c r="G273" s="32"/>
      <c r="H273" s="32"/>
      <c r="I273" s="105"/>
      <c r="J273" s="32"/>
      <c r="K273" s="32"/>
      <c r="L273" s="33"/>
      <c r="M273" s="185"/>
      <c r="N273" s="186"/>
      <c r="O273" s="57"/>
      <c r="P273" s="57"/>
      <c r="Q273" s="57"/>
      <c r="R273" s="57"/>
      <c r="S273" s="57"/>
      <c r="T273" s="58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T273" s="16" t="s">
        <v>137</v>
      </c>
      <c r="AU273" s="16" t="s">
        <v>136</v>
      </c>
    </row>
    <row r="274" spans="1:65" s="13" customFormat="1">
      <c r="B274" s="187"/>
      <c r="D274" s="183" t="s">
        <v>138</v>
      </c>
      <c r="E274" s="188" t="s">
        <v>1</v>
      </c>
      <c r="F274" s="189" t="s">
        <v>290</v>
      </c>
      <c r="H274" s="190">
        <v>0.67200000000000004</v>
      </c>
      <c r="I274" s="191"/>
      <c r="L274" s="187"/>
      <c r="M274" s="192"/>
      <c r="N274" s="193"/>
      <c r="O274" s="193"/>
      <c r="P274" s="193"/>
      <c r="Q274" s="193"/>
      <c r="R274" s="193"/>
      <c r="S274" s="193"/>
      <c r="T274" s="194"/>
      <c r="AT274" s="188" t="s">
        <v>138</v>
      </c>
      <c r="AU274" s="188" t="s">
        <v>136</v>
      </c>
      <c r="AV274" s="13" t="s">
        <v>136</v>
      </c>
      <c r="AW274" s="13" t="s">
        <v>26</v>
      </c>
      <c r="AX274" s="13" t="s">
        <v>71</v>
      </c>
      <c r="AY274" s="188" t="s">
        <v>129</v>
      </c>
    </row>
    <row r="275" spans="1:65" s="13" customFormat="1">
      <c r="B275" s="187"/>
      <c r="D275" s="183" t="s">
        <v>138</v>
      </c>
      <c r="E275" s="188" t="s">
        <v>1</v>
      </c>
      <c r="F275" s="189" t="s">
        <v>291</v>
      </c>
      <c r="H275" s="190">
        <v>6.7000000000000004E-2</v>
      </c>
      <c r="I275" s="191"/>
      <c r="L275" s="187"/>
      <c r="M275" s="192"/>
      <c r="N275" s="193"/>
      <c r="O275" s="193"/>
      <c r="P275" s="193"/>
      <c r="Q275" s="193"/>
      <c r="R275" s="193"/>
      <c r="S275" s="193"/>
      <c r="T275" s="194"/>
      <c r="AT275" s="188" t="s">
        <v>138</v>
      </c>
      <c r="AU275" s="188" t="s">
        <v>136</v>
      </c>
      <c r="AV275" s="13" t="s">
        <v>136</v>
      </c>
      <c r="AW275" s="13" t="s">
        <v>26</v>
      </c>
      <c r="AX275" s="13" t="s">
        <v>71</v>
      </c>
      <c r="AY275" s="188" t="s">
        <v>129</v>
      </c>
    </row>
    <row r="276" spans="1:65" s="14" customFormat="1">
      <c r="B276" s="195"/>
      <c r="D276" s="183" t="s">
        <v>138</v>
      </c>
      <c r="E276" s="196" t="s">
        <v>1</v>
      </c>
      <c r="F276" s="197" t="s">
        <v>140</v>
      </c>
      <c r="H276" s="198">
        <v>0.7390000000000001</v>
      </c>
      <c r="I276" s="199"/>
      <c r="L276" s="195"/>
      <c r="M276" s="200"/>
      <c r="N276" s="201"/>
      <c r="O276" s="201"/>
      <c r="P276" s="201"/>
      <c r="Q276" s="201"/>
      <c r="R276" s="201"/>
      <c r="S276" s="201"/>
      <c r="T276" s="202"/>
      <c r="AT276" s="196" t="s">
        <v>138</v>
      </c>
      <c r="AU276" s="196" t="s">
        <v>136</v>
      </c>
      <c r="AV276" s="14" t="s">
        <v>135</v>
      </c>
      <c r="AW276" s="14" t="s">
        <v>26</v>
      </c>
      <c r="AX276" s="14" t="s">
        <v>78</v>
      </c>
      <c r="AY276" s="196" t="s">
        <v>129</v>
      </c>
    </row>
    <row r="277" spans="1:65" s="2" customFormat="1" ht="24" customHeight="1">
      <c r="A277" s="32"/>
      <c r="B277" s="169"/>
      <c r="C277" s="203" t="s">
        <v>204</v>
      </c>
      <c r="D277" s="203" t="s">
        <v>162</v>
      </c>
      <c r="E277" s="204" t="s">
        <v>292</v>
      </c>
      <c r="F277" s="205" t="s">
        <v>293</v>
      </c>
      <c r="G277" s="206" t="s">
        <v>151</v>
      </c>
      <c r="H277" s="207">
        <v>192.85599999999999</v>
      </c>
      <c r="I277" s="208"/>
      <c r="J277" s="209">
        <f>ROUND(I277*H277,2)</f>
        <v>0</v>
      </c>
      <c r="K277" s="210"/>
      <c r="L277" s="211"/>
      <c r="M277" s="212" t="s">
        <v>1</v>
      </c>
      <c r="N277" s="213" t="s">
        <v>37</v>
      </c>
      <c r="O277" s="57"/>
      <c r="P277" s="180">
        <f>O277*H277</f>
        <v>0</v>
      </c>
      <c r="Q277" s="180">
        <v>0</v>
      </c>
      <c r="R277" s="180">
        <f>Q277*H277</f>
        <v>0</v>
      </c>
      <c r="S277" s="180">
        <v>0</v>
      </c>
      <c r="T277" s="181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82" t="s">
        <v>214</v>
      </c>
      <c r="AT277" s="182" t="s">
        <v>162</v>
      </c>
      <c r="AU277" s="182" t="s">
        <v>136</v>
      </c>
      <c r="AY277" s="16" t="s">
        <v>129</v>
      </c>
      <c r="BE277" s="96">
        <f>IF(N277="základná",J277,0)</f>
        <v>0</v>
      </c>
      <c r="BF277" s="96">
        <f>IF(N277="znížená",J277,0)</f>
        <v>0</v>
      </c>
      <c r="BG277" s="96">
        <f>IF(N277="zákl. prenesená",J277,0)</f>
        <v>0</v>
      </c>
      <c r="BH277" s="96">
        <f>IF(N277="zníž. prenesená",J277,0)</f>
        <v>0</v>
      </c>
      <c r="BI277" s="96">
        <f>IF(N277="nulová",J277,0)</f>
        <v>0</v>
      </c>
      <c r="BJ277" s="16" t="s">
        <v>136</v>
      </c>
      <c r="BK277" s="96">
        <f>ROUND(I277*H277,2)</f>
        <v>0</v>
      </c>
      <c r="BL277" s="16" t="s">
        <v>176</v>
      </c>
      <c r="BM277" s="182" t="s">
        <v>294</v>
      </c>
    </row>
    <row r="278" spans="1:65" s="2" customFormat="1" ht="19.5">
      <c r="A278" s="32"/>
      <c r="B278" s="33"/>
      <c r="C278" s="32"/>
      <c r="D278" s="183" t="s">
        <v>137</v>
      </c>
      <c r="E278" s="32"/>
      <c r="F278" s="184" t="s">
        <v>293</v>
      </c>
      <c r="G278" s="32"/>
      <c r="H278" s="32"/>
      <c r="I278" s="105"/>
      <c r="J278" s="32"/>
      <c r="K278" s="32"/>
      <c r="L278" s="33"/>
      <c r="M278" s="185"/>
      <c r="N278" s="186"/>
      <c r="O278" s="57"/>
      <c r="P278" s="57"/>
      <c r="Q278" s="57"/>
      <c r="R278" s="57"/>
      <c r="S278" s="57"/>
      <c r="T278" s="58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6" t="s">
        <v>137</v>
      </c>
      <c r="AU278" s="16" t="s">
        <v>136</v>
      </c>
    </row>
    <row r="279" spans="1:65" s="13" customFormat="1">
      <c r="B279" s="187"/>
      <c r="D279" s="183" t="s">
        <v>138</v>
      </c>
      <c r="E279" s="188" t="s">
        <v>1</v>
      </c>
      <c r="F279" s="189" t="s">
        <v>295</v>
      </c>
      <c r="H279" s="190">
        <v>44</v>
      </c>
      <c r="I279" s="191"/>
      <c r="L279" s="187"/>
      <c r="M279" s="192"/>
      <c r="N279" s="193"/>
      <c r="O279" s="193"/>
      <c r="P279" s="193"/>
      <c r="Q279" s="193"/>
      <c r="R279" s="193"/>
      <c r="S279" s="193"/>
      <c r="T279" s="194"/>
      <c r="AT279" s="188" t="s">
        <v>138</v>
      </c>
      <c r="AU279" s="188" t="s">
        <v>136</v>
      </c>
      <c r="AV279" s="13" t="s">
        <v>136</v>
      </c>
      <c r="AW279" s="13" t="s">
        <v>26</v>
      </c>
      <c r="AX279" s="13" t="s">
        <v>71</v>
      </c>
      <c r="AY279" s="188" t="s">
        <v>129</v>
      </c>
    </row>
    <row r="280" spans="1:65" s="13" customFormat="1">
      <c r="B280" s="187"/>
      <c r="D280" s="183" t="s">
        <v>138</v>
      </c>
      <c r="E280" s="188" t="s">
        <v>1</v>
      </c>
      <c r="F280" s="189" t="s">
        <v>296</v>
      </c>
      <c r="H280" s="190">
        <v>115.9</v>
      </c>
      <c r="I280" s="191"/>
      <c r="L280" s="187"/>
      <c r="M280" s="192"/>
      <c r="N280" s="193"/>
      <c r="O280" s="193"/>
      <c r="P280" s="193"/>
      <c r="Q280" s="193"/>
      <c r="R280" s="193"/>
      <c r="S280" s="193"/>
      <c r="T280" s="194"/>
      <c r="AT280" s="188" t="s">
        <v>138</v>
      </c>
      <c r="AU280" s="188" t="s">
        <v>136</v>
      </c>
      <c r="AV280" s="13" t="s">
        <v>136</v>
      </c>
      <c r="AW280" s="13" t="s">
        <v>26</v>
      </c>
      <c r="AX280" s="13" t="s">
        <v>71</v>
      </c>
      <c r="AY280" s="188" t="s">
        <v>129</v>
      </c>
    </row>
    <row r="281" spans="1:65" s="13" customFormat="1">
      <c r="B281" s="187"/>
      <c r="D281" s="183" t="s">
        <v>138</v>
      </c>
      <c r="E281" s="188" t="s">
        <v>1</v>
      </c>
      <c r="F281" s="189" t="s">
        <v>297</v>
      </c>
      <c r="H281" s="190">
        <v>4.6360000000000001</v>
      </c>
      <c r="I281" s="191"/>
      <c r="L281" s="187"/>
      <c r="M281" s="192"/>
      <c r="N281" s="193"/>
      <c r="O281" s="193"/>
      <c r="P281" s="193"/>
      <c r="Q281" s="193"/>
      <c r="R281" s="193"/>
      <c r="S281" s="193"/>
      <c r="T281" s="194"/>
      <c r="AT281" s="188" t="s">
        <v>138</v>
      </c>
      <c r="AU281" s="188" t="s">
        <v>136</v>
      </c>
      <c r="AV281" s="13" t="s">
        <v>136</v>
      </c>
      <c r="AW281" s="13" t="s">
        <v>26</v>
      </c>
      <c r="AX281" s="13" t="s">
        <v>71</v>
      </c>
      <c r="AY281" s="188" t="s">
        <v>129</v>
      </c>
    </row>
    <row r="282" spans="1:65" s="13" customFormat="1">
      <c r="B282" s="187"/>
      <c r="D282" s="183" t="s">
        <v>138</v>
      </c>
      <c r="E282" s="188" t="s">
        <v>1</v>
      </c>
      <c r="F282" s="189" t="s">
        <v>298</v>
      </c>
      <c r="H282" s="190">
        <v>21.32</v>
      </c>
      <c r="I282" s="191"/>
      <c r="L282" s="187"/>
      <c r="M282" s="192"/>
      <c r="N282" s="193"/>
      <c r="O282" s="193"/>
      <c r="P282" s="193"/>
      <c r="Q282" s="193"/>
      <c r="R282" s="193"/>
      <c r="S282" s="193"/>
      <c r="T282" s="194"/>
      <c r="AT282" s="188" t="s">
        <v>138</v>
      </c>
      <c r="AU282" s="188" t="s">
        <v>136</v>
      </c>
      <c r="AV282" s="13" t="s">
        <v>136</v>
      </c>
      <c r="AW282" s="13" t="s">
        <v>26</v>
      </c>
      <c r="AX282" s="13" t="s">
        <v>71</v>
      </c>
      <c r="AY282" s="188" t="s">
        <v>129</v>
      </c>
    </row>
    <row r="283" spans="1:65" s="13" customFormat="1">
      <c r="B283" s="187"/>
      <c r="D283" s="183" t="s">
        <v>138</v>
      </c>
      <c r="E283" s="188" t="s">
        <v>1</v>
      </c>
      <c r="F283" s="189" t="s">
        <v>299</v>
      </c>
      <c r="H283" s="190">
        <v>7</v>
      </c>
      <c r="I283" s="191"/>
      <c r="L283" s="187"/>
      <c r="M283" s="192"/>
      <c r="N283" s="193"/>
      <c r="O283" s="193"/>
      <c r="P283" s="193"/>
      <c r="Q283" s="193"/>
      <c r="R283" s="193"/>
      <c r="S283" s="193"/>
      <c r="T283" s="194"/>
      <c r="AT283" s="188" t="s">
        <v>138</v>
      </c>
      <c r="AU283" s="188" t="s">
        <v>136</v>
      </c>
      <c r="AV283" s="13" t="s">
        <v>136</v>
      </c>
      <c r="AW283" s="13" t="s">
        <v>26</v>
      </c>
      <c r="AX283" s="13" t="s">
        <v>71</v>
      </c>
      <c r="AY283" s="188" t="s">
        <v>129</v>
      </c>
    </row>
    <row r="284" spans="1:65" s="14" customFormat="1">
      <c r="B284" s="195"/>
      <c r="D284" s="183" t="s">
        <v>138</v>
      </c>
      <c r="E284" s="196" t="s">
        <v>1</v>
      </c>
      <c r="F284" s="197" t="s">
        <v>140</v>
      </c>
      <c r="H284" s="198">
        <v>192.85599999999999</v>
      </c>
      <c r="I284" s="199"/>
      <c r="L284" s="195"/>
      <c r="M284" s="200"/>
      <c r="N284" s="201"/>
      <c r="O284" s="201"/>
      <c r="P284" s="201"/>
      <c r="Q284" s="201"/>
      <c r="R284" s="201"/>
      <c r="S284" s="201"/>
      <c r="T284" s="202"/>
      <c r="AT284" s="196" t="s">
        <v>138</v>
      </c>
      <c r="AU284" s="196" t="s">
        <v>136</v>
      </c>
      <c r="AV284" s="14" t="s">
        <v>135</v>
      </c>
      <c r="AW284" s="14" t="s">
        <v>26</v>
      </c>
      <c r="AX284" s="14" t="s">
        <v>78</v>
      </c>
      <c r="AY284" s="196" t="s">
        <v>129</v>
      </c>
    </row>
    <row r="285" spans="1:65" s="2" customFormat="1" ht="24" customHeight="1">
      <c r="A285" s="32"/>
      <c r="B285" s="169"/>
      <c r="C285" s="170" t="s">
        <v>300</v>
      </c>
      <c r="D285" s="170" t="s">
        <v>131</v>
      </c>
      <c r="E285" s="171" t="s">
        <v>301</v>
      </c>
      <c r="F285" s="172" t="s">
        <v>302</v>
      </c>
      <c r="G285" s="173" t="s">
        <v>151</v>
      </c>
      <c r="H285" s="174">
        <v>210.64099999999999</v>
      </c>
      <c r="I285" s="175"/>
      <c r="J285" s="176">
        <f>ROUND(I285*H285,2)</f>
        <v>0</v>
      </c>
      <c r="K285" s="177"/>
      <c r="L285" s="33"/>
      <c r="M285" s="178" t="s">
        <v>1</v>
      </c>
      <c r="N285" s="179" t="s">
        <v>37</v>
      </c>
      <c r="O285" s="57"/>
      <c r="P285" s="180">
        <f>O285*H285</f>
        <v>0</v>
      </c>
      <c r="Q285" s="180">
        <v>0</v>
      </c>
      <c r="R285" s="180">
        <f>Q285*H285</f>
        <v>0</v>
      </c>
      <c r="S285" s="180">
        <v>0</v>
      </c>
      <c r="T285" s="181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82" t="s">
        <v>176</v>
      </c>
      <c r="AT285" s="182" t="s">
        <v>131</v>
      </c>
      <c r="AU285" s="182" t="s">
        <v>136</v>
      </c>
      <c r="AY285" s="16" t="s">
        <v>129</v>
      </c>
      <c r="BE285" s="96">
        <f>IF(N285="základná",J285,0)</f>
        <v>0</v>
      </c>
      <c r="BF285" s="96">
        <f>IF(N285="znížená",J285,0)</f>
        <v>0</v>
      </c>
      <c r="BG285" s="96">
        <f>IF(N285="zákl. prenesená",J285,0)</f>
        <v>0</v>
      </c>
      <c r="BH285" s="96">
        <f>IF(N285="zníž. prenesená",J285,0)</f>
        <v>0</v>
      </c>
      <c r="BI285" s="96">
        <f>IF(N285="nulová",J285,0)</f>
        <v>0</v>
      </c>
      <c r="BJ285" s="16" t="s">
        <v>136</v>
      </c>
      <c r="BK285" s="96">
        <f>ROUND(I285*H285,2)</f>
        <v>0</v>
      </c>
      <c r="BL285" s="16" t="s">
        <v>176</v>
      </c>
      <c r="BM285" s="182" t="s">
        <v>303</v>
      </c>
    </row>
    <row r="286" spans="1:65" s="2" customFormat="1">
      <c r="A286" s="32"/>
      <c r="B286" s="33"/>
      <c r="C286" s="32"/>
      <c r="D286" s="183" t="s">
        <v>137</v>
      </c>
      <c r="E286" s="32"/>
      <c r="F286" s="184" t="s">
        <v>302</v>
      </c>
      <c r="G286" s="32"/>
      <c r="H286" s="32"/>
      <c r="I286" s="105"/>
      <c r="J286" s="32"/>
      <c r="K286" s="32"/>
      <c r="L286" s="33"/>
      <c r="M286" s="185"/>
      <c r="N286" s="186"/>
      <c r="O286" s="57"/>
      <c r="P286" s="57"/>
      <c r="Q286" s="57"/>
      <c r="R286" s="57"/>
      <c r="S286" s="57"/>
      <c r="T286" s="58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6" t="s">
        <v>137</v>
      </c>
      <c r="AU286" s="16" t="s">
        <v>136</v>
      </c>
    </row>
    <row r="287" spans="1:65" s="13" customFormat="1">
      <c r="B287" s="187"/>
      <c r="D287" s="183" t="s">
        <v>138</v>
      </c>
      <c r="E287" s="188" t="s">
        <v>1</v>
      </c>
      <c r="F287" s="189" t="s">
        <v>304</v>
      </c>
      <c r="H287" s="190">
        <v>3.1360000000000001</v>
      </c>
      <c r="I287" s="191"/>
      <c r="L287" s="187"/>
      <c r="M287" s="192"/>
      <c r="N287" s="193"/>
      <c r="O287" s="193"/>
      <c r="P287" s="193"/>
      <c r="Q287" s="193"/>
      <c r="R287" s="193"/>
      <c r="S287" s="193"/>
      <c r="T287" s="194"/>
      <c r="AT287" s="188" t="s">
        <v>138</v>
      </c>
      <c r="AU287" s="188" t="s">
        <v>136</v>
      </c>
      <c r="AV287" s="13" t="s">
        <v>136</v>
      </c>
      <c r="AW287" s="13" t="s">
        <v>26</v>
      </c>
      <c r="AX287" s="13" t="s">
        <v>71</v>
      </c>
      <c r="AY287" s="188" t="s">
        <v>129</v>
      </c>
    </row>
    <row r="288" spans="1:65" s="13" customFormat="1">
      <c r="B288" s="187"/>
      <c r="D288" s="183" t="s">
        <v>138</v>
      </c>
      <c r="E288" s="188" t="s">
        <v>1</v>
      </c>
      <c r="F288" s="189" t="s">
        <v>305</v>
      </c>
      <c r="H288" s="190">
        <v>6.1440000000000001</v>
      </c>
      <c r="I288" s="191"/>
      <c r="L288" s="187"/>
      <c r="M288" s="192"/>
      <c r="N288" s="193"/>
      <c r="O288" s="193"/>
      <c r="P288" s="193"/>
      <c r="Q288" s="193"/>
      <c r="R288" s="193"/>
      <c r="S288" s="193"/>
      <c r="T288" s="194"/>
      <c r="AT288" s="188" t="s">
        <v>138</v>
      </c>
      <c r="AU288" s="188" t="s">
        <v>136</v>
      </c>
      <c r="AV288" s="13" t="s">
        <v>136</v>
      </c>
      <c r="AW288" s="13" t="s">
        <v>26</v>
      </c>
      <c r="AX288" s="13" t="s">
        <v>71</v>
      </c>
      <c r="AY288" s="188" t="s">
        <v>129</v>
      </c>
    </row>
    <row r="289" spans="2:51" s="13" customFormat="1">
      <c r="B289" s="187"/>
      <c r="D289" s="183" t="s">
        <v>138</v>
      </c>
      <c r="E289" s="188" t="s">
        <v>1</v>
      </c>
      <c r="F289" s="189" t="s">
        <v>306</v>
      </c>
      <c r="H289" s="190">
        <v>6.6820000000000004</v>
      </c>
      <c r="I289" s="191"/>
      <c r="L289" s="187"/>
      <c r="M289" s="192"/>
      <c r="N289" s="193"/>
      <c r="O289" s="193"/>
      <c r="P289" s="193"/>
      <c r="Q289" s="193"/>
      <c r="R289" s="193"/>
      <c r="S289" s="193"/>
      <c r="T289" s="194"/>
      <c r="AT289" s="188" t="s">
        <v>138</v>
      </c>
      <c r="AU289" s="188" t="s">
        <v>136</v>
      </c>
      <c r="AV289" s="13" t="s">
        <v>136</v>
      </c>
      <c r="AW289" s="13" t="s">
        <v>26</v>
      </c>
      <c r="AX289" s="13" t="s">
        <v>71</v>
      </c>
      <c r="AY289" s="188" t="s">
        <v>129</v>
      </c>
    </row>
    <row r="290" spans="2:51" s="13" customFormat="1">
      <c r="B290" s="187"/>
      <c r="D290" s="183" t="s">
        <v>138</v>
      </c>
      <c r="E290" s="188" t="s">
        <v>1</v>
      </c>
      <c r="F290" s="189" t="s">
        <v>307</v>
      </c>
      <c r="H290" s="190">
        <v>5.069</v>
      </c>
      <c r="I290" s="191"/>
      <c r="L290" s="187"/>
      <c r="M290" s="192"/>
      <c r="N290" s="193"/>
      <c r="O290" s="193"/>
      <c r="P290" s="193"/>
      <c r="Q290" s="193"/>
      <c r="R290" s="193"/>
      <c r="S290" s="193"/>
      <c r="T290" s="194"/>
      <c r="AT290" s="188" t="s">
        <v>138</v>
      </c>
      <c r="AU290" s="188" t="s">
        <v>136</v>
      </c>
      <c r="AV290" s="13" t="s">
        <v>136</v>
      </c>
      <c r="AW290" s="13" t="s">
        <v>26</v>
      </c>
      <c r="AX290" s="13" t="s">
        <v>71</v>
      </c>
      <c r="AY290" s="188" t="s">
        <v>129</v>
      </c>
    </row>
    <row r="291" spans="2:51" s="13" customFormat="1">
      <c r="B291" s="187"/>
      <c r="D291" s="183" t="s">
        <v>138</v>
      </c>
      <c r="E291" s="188" t="s">
        <v>1</v>
      </c>
      <c r="F291" s="189" t="s">
        <v>308</v>
      </c>
      <c r="H291" s="190">
        <v>9.3699999999999992</v>
      </c>
      <c r="I291" s="191"/>
      <c r="L291" s="187"/>
      <c r="M291" s="192"/>
      <c r="N291" s="193"/>
      <c r="O291" s="193"/>
      <c r="P291" s="193"/>
      <c r="Q291" s="193"/>
      <c r="R291" s="193"/>
      <c r="S291" s="193"/>
      <c r="T291" s="194"/>
      <c r="AT291" s="188" t="s">
        <v>138</v>
      </c>
      <c r="AU291" s="188" t="s">
        <v>136</v>
      </c>
      <c r="AV291" s="13" t="s">
        <v>136</v>
      </c>
      <c r="AW291" s="13" t="s">
        <v>26</v>
      </c>
      <c r="AX291" s="13" t="s">
        <v>71</v>
      </c>
      <c r="AY291" s="188" t="s">
        <v>129</v>
      </c>
    </row>
    <row r="292" spans="2:51" s="13" customFormat="1">
      <c r="B292" s="187"/>
      <c r="D292" s="183" t="s">
        <v>138</v>
      </c>
      <c r="E292" s="188" t="s">
        <v>1</v>
      </c>
      <c r="F292" s="189" t="s">
        <v>309</v>
      </c>
      <c r="H292" s="190">
        <v>4.4800000000000004</v>
      </c>
      <c r="I292" s="191"/>
      <c r="L292" s="187"/>
      <c r="M292" s="192"/>
      <c r="N292" s="193"/>
      <c r="O292" s="193"/>
      <c r="P292" s="193"/>
      <c r="Q292" s="193"/>
      <c r="R292" s="193"/>
      <c r="S292" s="193"/>
      <c r="T292" s="194"/>
      <c r="AT292" s="188" t="s">
        <v>138</v>
      </c>
      <c r="AU292" s="188" t="s">
        <v>136</v>
      </c>
      <c r="AV292" s="13" t="s">
        <v>136</v>
      </c>
      <c r="AW292" s="13" t="s">
        <v>26</v>
      </c>
      <c r="AX292" s="13" t="s">
        <v>71</v>
      </c>
      <c r="AY292" s="188" t="s">
        <v>129</v>
      </c>
    </row>
    <row r="293" spans="2:51" s="13" customFormat="1">
      <c r="B293" s="187"/>
      <c r="D293" s="183" t="s">
        <v>138</v>
      </c>
      <c r="E293" s="188" t="s">
        <v>1</v>
      </c>
      <c r="F293" s="189" t="s">
        <v>310</v>
      </c>
      <c r="H293" s="190">
        <v>6.72</v>
      </c>
      <c r="I293" s="191"/>
      <c r="L293" s="187"/>
      <c r="M293" s="192"/>
      <c r="N293" s="193"/>
      <c r="O293" s="193"/>
      <c r="P293" s="193"/>
      <c r="Q293" s="193"/>
      <c r="R293" s="193"/>
      <c r="S293" s="193"/>
      <c r="T293" s="194"/>
      <c r="AT293" s="188" t="s">
        <v>138</v>
      </c>
      <c r="AU293" s="188" t="s">
        <v>136</v>
      </c>
      <c r="AV293" s="13" t="s">
        <v>136</v>
      </c>
      <c r="AW293" s="13" t="s">
        <v>26</v>
      </c>
      <c r="AX293" s="13" t="s">
        <v>71</v>
      </c>
      <c r="AY293" s="188" t="s">
        <v>129</v>
      </c>
    </row>
    <row r="294" spans="2:51" s="13" customFormat="1">
      <c r="B294" s="187"/>
      <c r="D294" s="183" t="s">
        <v>138</v>
      </c>
      <c r="E294" s="188" t="s">
        <v>1</v>
      </c>
      <c r="F294" s="189" t="s">
        <v>311</v>
      </c>
      <c r="H294" s="190">
        <v>7.8079999999999998</v>
      </c>
      <c r="I294" s="191"/>
      <c r="L294" s="187"/>
      <c r="M294" s="192"/>
      <c r="N294" s="193"/>
      <c r="O294" s="193"/>
      <c r="P294" s="193"/>
      <c r="Q294" s="193"/>
      <c r="R294" s="193"/>
      <c r="S294" s="193"/>
      <c r="T294" s="194"/>
      <c r="AT294" s="188" t="s">
        <v>138</v>
      </c>
      <c r="AU294" s="188" t="s">
        <v>136</v>
      </c>
      <c r="AV294" s="13" t="s">
        <v>136</v>
      </c>
      <c r="AW294" s="13" t="s">
        <v>26</v>
      </c>
      <c r="AX294" s="13" t="s">
        <v>71</v>
      </c>
      <c r="AY294" s="188" t="s">
        <v>129</v>
      </c>
    </row>
    <row r="295" spans="2:51" s="13" customFormat="1">
      <c r="B295" s="187"/>
      <c r="D295" s="183" t="s">
        <v>138</v>
      </c>
      <c r="E295" s="188" t="s">
        <v>1</v>
      </c>
      <c r="F295" s="189" t="s">
        <v>312</v>
      </c>
      <c r="H295" s="190">
        <v>11.712</v>
      </c>
      <c r="I295" s="191"/>
      <c r="L295" s="187"/>
      <c r="M295" s="192"/>
      <c r="N295" s="193"/>
      <c r="O295" s="193"/>
      <c r="P295" s="193"/>
      <c r="Q295" s="193"/>
      <c r="R295" s="193"/>
      <c r="S295" s="193"/>
      <c r="T295" s="194"/>
      <c r="AT295" s="188" t="s">
        <v>138</v>
      </c>
      <c r="AU295" s="188" t="s">
        <v>136</v>
      </c>
      <c r="AV295" s="13" t="s">
        <v>136</v>
      </c>
      <c r="AW295" s="13" t="s">
        <v>26</v>
      </c>
      <c r="AX295" s="13" t="s">
        <v>71</v>
      </c>
      <c r="AY295" s="188" t="s">
        <v>129</v>
      </c>
    </row>
    <row r="296" spans="2:51" s="13" customFormat="1">
      <c r="B296" s="187"/>
      <c r="D296" s="183" t="s">
        <v>138</v>
      </c>
      <c r="E296" s="188" t="s">
        <v>1</v>
      </c>
      <c r="F296" s="189" t="s">
        <v>313</v>
      </c>
      <c r="H296" s="190">
        <v>31.488</v>
      </c>
      <c r="I296" s="191"/>
      <c r="L296" s="187"/>
      <c r="M296" s="192"/>
      <c r="N296" s="193"/>
      <c r="O296" s="193"/>
      <c r="P296" s="193"/>
      <c r="Q296" s="193"/>
      <c r="R296" s="193"/>
      <c r="S296" s="193"/>
      <c r="T296" s="194"/>
      <c r="AT296" s="188" t="s">
        <v>138</v>
      </c>
      <c r="AU296" s="188" t="s">
        <v>136</v>
      </c>
      <c r="AV296" s="13" t="s">
        <v>136</v>
      </c>
      <c r="AW296" s="13" t="s">
        <v>26</v>
      </c>
      <c r="AX296" s="13" t="s">
        <v>71</v>
      </c>
      <c r="AY296" s="188" t="s">
        <v>129</v>
      </c>
    </row>
    <row r="297" spans="2:51" s="13" customFormat="1">
      <c r="B297" s="187"/>
      <c r="D297" s="183" t="s">
        <v>138</v>
      </c>
      <c r="E297" s="188" t="s">
        <v>1</v>
      </c>
      <c r="F297" s="189" t="s">
        <v>314</v>
      </c>
      <c r="H297" s="190">
        <v>50.381</v>
      </c>
      <c r="I297" s="191"/>
      <c r="L297" s="187"/>
      <c r="M297" s="192"/>
      <c r="N297" s="193"/>
      <c r="O297" s="193"/>
      <c r="P297" s="193"/>
      <c r="Q297" s="193"/>
      <c r="R297" s="193"/>
      <c r="S297" s="193"/>
      <c r="T297" s="194"/>
      <c r="AT297" s="188" t="s">
        <v>138</v>
      </c>
      <c r="AU297" s="188" t="s">
        <v>136</v>
      </c>
      <c r="AV297" s="13" t="s">
        <v>136</v>
      </c>
      <c r="AW297" s="13" t="s">
        <v>26</v>
      </c>
      <c r="AX297" s="13" t="s">
        <v>71</v>
      </c>
      <c r="AY297" s="188" t="s">
        <v>129</v>
      </c>
    </row>
    <row r="298" spans="2:51" s="13" customFormat="1">
      <c r="B298" s="187"/>
      <c r="D298" s="183" t="s">
        <v>138</v>
      </c>
      <c r="E298" s="188" t="s">
        <v>1</v>
      </c>
      <c r="F298" s="189" t="s">
        <v>315</v>
      </c>
      <c r="H298" s="190">
        <v>3.4430000000000001</v>
      </c>
      <c r="I298" s="191"/>
      <c r="L298" s="187"/>
      <c r="M298" s="192"/>
      <c r="N298" s="193"/>
      <c r="O298" s="193"/>
      <c r="P298" s="193"/>
      <c r="Q298" s="193"/>
      <c r="R298" s="193"/>
      <c r="S298" s="193"/>
      <c r="T298" s="194"/>
      <c r="AT298" s="188" t="s">
        <v>138</v>
      </c>
      <c r="AU298" s="188" t="s">
        <v>136</v>
      </c>
      <c r="AV298" s="13" t="s">
        <v>136</v>
      </c>
      <c r="AW298" s="13" t="s">
        <v>26</v>
      </c>
      <c r="AX298" s="13" t="s">
        <v>71</v>
      </c>
      <c r="AY298" s="188" t="s">
        <v>129</v>
      </c>
    </row>
    <row r="299" spans="2:51" s="13" customFormat="1">
      <c r="B299" s="187"/>
      <c r="D299" s="183" t="s">
        <v>138</v>
      </c>
      <c r="E299" s="188" t="s">
        <v>1</v>
      </c>
      <c r="F299" s="189" t="s">
        <v>316</v>
      </c>
      <c r="H299" s="190">
        <v>6.8860000000000001</v>
      </c>
      <c r="I299" s="191"/>
      <c r="L299" s="187"/>
      <c r="M299" s="192"/>
      <c r="N299" s="193"/>
      <c r="O299" s="193"/>
      <c r="P299" s="193"/>
      <c r="Q299" s="193"/>
      <c r="R299" s="193"/>
      <c r="S299" s="193"/>
      <c r="T299" s="194"/>
      <c r="AT299" s="188" t="s">
        <v>138</v>
      </c>
      <c r="AU299" s="188" t="s">
        <v>136</v>
      </c>
      <c r="AV299" s="13" t="s">
        <v>136</v>
      </c>
      <c r="AW299" s="13" t="s">
        <v>26</v>
      </c>
      <c r="AX299" s="13" t="s">
        <v>71</v>
      </c>
      <c r="AY299" s="188" t="s">
        <v>129</v>
      </c>
    </row>
    <row r="300" spans="2:51" s="13" customFormat="1">
      <c r="B300" s="187"/>
      <c r="D300" s="183" t="s">
        <v>138</v>
      </c>
      <c r="E300" s="188" t="s">
        <v>1</v>
      </c>
      <c r="F300" s="189" t="s">
        <v>317</v>
      </c>
      <c r="H300" s="190">
        <v>1.0369999999999999</v>
      </c>
      <c r="I300" s="191"/>
      <c r="L300" s="187"/>
      <c r="M300" s="192"/>
      <c r="N300" s="193"/>
      <c r="O300" s="193"/>
      <c r="P300" s="193"/>
      <c r="Q300" s="193"/>
      <c r="R300" s="193"/>
      <c r="S300" s="193"/>
      <c r="T300" s="194"/>
      <c r="AT300" s="188" t="s">
        <v>138</v>
      </c>
      <c r="AU300" s="188" t="s">
        <v>136</v>
      </c>
      <c r="AV300" s="13" t="s">
        <v>136</v>
      </c>
      <c r="AW300" s="13" t="s">
        <v>26</v>
      </c>
      <c r="AX300" s="13" t="s">
        <v>71</v>
      </c>
      <c r="AY300" s="188" t="s">
        <v>129</v>
      </c>
    </row>
    <row r="301" spans="2:51" s="13" customFormat="1">
      <c r="B301" s="187"/>
      <c r="D301" s="183" t="s">
        <v>138</v>
      </c>
      <c r="E301" s="188" t="s">
        <v>1</v>
      </c>
      <c r="F301" s="189" t="s">
        <v>318</v>
      </c>
      <c r="H301" s="190">
        <v>1.8140000000000001</v>
      </c>
      <c r="I301" s="191"/>
      <c r="L301" s="187"/>
      <c r="M301" s="192"/>
      <c r="N301" s="193"/>
      <c r="O301" s="193"/>
      <c r="P301" s="193"/>
      <c r="Q301" s="193"/>
      <c r="R301" s="193"/>
      <c r="S301" s="193"/>
      <c r="T301" s="194"/>
      <c r="AT301" s="188" t="s">
        <v>138</v>
      </c>
      <c r="AU301" s="188" t="s">
        <v>136</v>
      </c>
      <c r="AV301" s="13" t="s">
        <v>136</v>
      </c>
      <c r="AW301" s="13" t="s">
        <v>26</v>
      </c>
      <c r="AX301" s="13" t="s">
        <v>71</v>
      </c>
      <c r="AY301" s="188" t="s">
        <v>129</v>
      </c>
    </row>
    <row r="302" spans="2:51" s="13" customFormat="1">
      <c r="B302" s="187"/>
      <c r="D302" s="183" t="s">
        <v>138</v>
      </c>
      <c r="E302" s="188" t="s">
        <v>1</v>
      </c>
      <c r="F302" s="189" t="s">
        <v>319</v>
      </c>
      <c r="H302" s="190">
        <v>0.621</v>
      </c>
      <c r="I302" s="191"/>
      <c r="L302" s="187"/>
      <c r="M302" s="192"/>
      <c r="N302" s="193"/>
      <c r="O302" s="193"/>
      <c r="P302" s="193"/>
      <c r="Q302" s="193"/>
      <c r="R302" s="193"/>
      <c r="S302" s="193"/>
      <c r="T302" s="194"/>
      <c r="AT302" s="188" t="s">
        <v>138</v>
      </c>
      <c r="AU302" s="188" t="s">
        <v>136</v>
      </c>
      <c r="AV302" s="13" t="s">
        <v>136</v>
      </c>
      <c r="AW302" s="13" t="s">
        <v>26</v>
      </c>
      <c r="AX302" s="13" t="s">
        <v>71</v>
      </c>
      <c r="AY302" s="188" t="s">
        <v>129</v>
      </c>
    </row>
    <row r="303" spans="2:51" s="13" customFormat="1">
      <c r="B303" s="187"/>
      <c r="D303" s="183" t="s">
        <v>138</v>
      </c>
      <c r="E303" s="188" t="s">
        <v>1</v>
      </c>
      <c r="F303" s="189" t="s">
        <v>320</v>
      </c>
      <c r="H303" s="190">
        <v>1.0860000000000001</v>
      </c>
      <c r="I303" s="191"/>
      <c r="L303" s="187"/>
      <c r="M303" s="192"/>
      <c r="N303" s="193"/>
      <c r="O303" s="193"/>
      <c r="P303" s="193"/>
      <c r="Q303" s="193"/>
      <c r="R303" s="193"/>
      <c r="S303" s="193"/>
      <c r="T303" s="194"/>
      <c r="AT303" s="188" t="s">
        <v>138</v>
      </c>
      <c r="AU303" s="188" t="s">
        <v>136</v>
      </c>
      <c r="AV303" s="13" t="s">
        <v>136</v>
      </c>
      <c r="AW303" s="13" t="s">
        <v>26</v>
      </c>
      <c r="AX303" s="13" t="s">
        <v>71</v>
      </c>
      <c r="AY303" s="188" t="s">
        <v>129</v>
      </c>
    </row>
    <row r="304" spans="2:51" s="13" customFormat="1">
      <c r="B304" s="187"/>
      <c r="D304" s="183" t="s">
        <v>138</v>
      </c>
      <c r="E304" s="188" t="s">
        <v>1</v>
      </c>
      <c r="F304" s="189" t="s">
        <v>321</v>
      </c>
      <c r="H304" s="190">
        <v>0.99199999999999999</v>
      </c>
      <c r="I304" s="191"/>
      <c r="L304" s="187"/>
      <c r="M304" s="192"/>
      <c r="N304" s="193"/>
      <c r="O304" s="193"/>
      <c r="P304" s="193"/>
      <c r="Q304" s="193"/>
      <c r="R304" s="193"/>
      <c r="S304" s="193"/>
      <c r="T304" s="194"/>
      <c r="AT304" s="188" t="s">
        <v>138</v>
      </c>
      <c r="AU304" s="188" t="s">
        <v>136</v>
      </c>
      <c r="AV304" s="13" t="s">
        <v>136</v>
      </c>
      <c r="AW304" s="13" t="s">
        <v>26</v>
      </c>
      <c r="AX304" s="13" t="s">
        <v>71</v>
      </c>
      <c r="AY304" s="188" t="s">
        <v>129</v>
      </c>
    </row>
    <row r="305" spans="1:65" s="13" customFormat="1">
      <c r="B305" s="187"/>
      <c r="D305" s="183" t="s">
        <v>138</v>
      </c>
      <c r="E305" s="188" t="s">
        <v>1</v>
      </c>
      <c r="F305" s="189" t="s">
        <v>322</v>
      </c>
      <c r="H305" s="190">
        <v>1.736</v>
      </c>
      <c r="I305" s="191"/>
      <c r="L305" s="187"/>
      <c r="M305" s="192"/>
      <c r="N305" s="193"/>
      <c r="O305" s="193"/>
      <c r="P305" s="193"/>
      <c r="Q305" s="193"/>
      <c r="R305" s="193"/>
      <c r="S305" s="193"/>
      <c r="T305" s="194"/>
      <c r="AT305" s="188" t="s">
        <v>138</v>
      </c>
      <c r="AU305" s="188" t="s">
        <v>136</v>
      </c>
      <c r="AV305" s="13" t="s">
        <v>136</v>
      </c>
      <c r="AW305" s="13" t="s">
        <v>26</v>
      </c>
      <c r="AX305" s="13" t="s">
        <v>71</v>
      </c>
      <c r="AY305" s="188" t="s">
        <v>129</v>
      </c>
    </row>
    <row r="306" spans="1:65" s="13" customFormat="1">
      <c r="B306" s="187"/>
      <c r="D306" s="183" t="s">
        <v>138</v>
      </c>
      <c r="E306" s="188" t="s">
        <v>1</v>
      </c>
      <c r="F306" s="189" t="s">
        <v>323</v>
      </c>
      <c r="H306" s="190">
        <v>0.59799999999999998</v>
      </c>
      <c r="I306" s="191"/>
      <c r="L306" s="187"/>
      <c r="M306" s="192"/>
      <c r="N306" s="193"/>
      <c r="O306" s="193"/>
      <c r="P306" s="193"/>
      <c r="Q306" s="193"/>
      <c r="R306" s="193"/>
      <c r="S306" s="193"/>
      <c r="T306" s="194"/>
      <c r="AT306" s="188" t="s">
        <v>138</v>
      </c>
      <c r="AU306" s="188" t="s">
        <v>136</v>
      </c>
      <c r="AV306" s="13" t="s">
        <v>136</v>
      </c>
      <c r="AW306" s="13" t="s">
        <v>26</v>
      </c>
      <c r="AX306" s="13" t="s">
        <v>71</v>
      </c>
      <c r="AY306" s="188" t="s">
        <v>129</v>
      </c>
    </row>
    <row r="307" spans="1:65" s="13" customFormat="1">
      <c r="B307" s="187"/>
      <c r="D307" s="183" t="s">
        <v>138</v>
      </c>
      <c r="E307" s="188" t="s">
        <v>1</v>
      </c>
      <c r="F307" s="189" t="s">
        <v>324</v>
      </c>
      <c r="H307" s="190">
        <v>1.0469999999999999</v>
      </c>
      <c r="I307" s="191"/>
      <c r="L307" s="187"/>
      <c r="M307" s="192"/>
      <c r="N307" s="193"/>
      <c r="O307" s="193"/>
      <c r="P307" s="193"/>
      <c r="Q307" s="193"/>
      <c r="R307" s="193"/>
      <c r="S307" s="193"/>
      <c r="T307" s="194"/>
      <c r="AT307" s="188" t="s">
        <v>138</v>
      </c>
      <c r="AU307" s="188" t="s">
        <v>136</v>
      </c>
      <c r="AV307" s="13" t="s">
        <v>136</v>
      </c>
      <c r="AW307" s="13" t="s">
        <v>26</v>
      </c>
      <c r="AX307" s="13" t="s">
        <v>71</v>
      </c>
      <c r="AY307" s="188" t="s">
        <v>129</v>
      </c>
    </row>
    <row r="308" spans="1:65" s="13" customFormat="1">
      <c r="B308" s="187"/>
      <c r="D308" s="183" t="s">
        <v>138</v>
      </c>
      <c r="E308" s="188" t="s">
        <v>1</v>
      </c>
      <c r="F308" s="189" t="s">
        <v>325</v>
      </c>
      <c r="H308" s="190">
        <v>0.57799999999999996</v>
      </c>
      <c r="I308" s="191"/>
      <c r="L308" s="187"/>
      <c r="M308" s="192"/>
      <c r="N308" s="193"/>
      <c r="O308" s="193"/>
      <c r="P308" s="193"/>
      <c r="Q308" s="193"/>
      <c r="R308" s="193"/>
      <c r="S308" s="193"/>
      <c r="T308" s="194"/>
      <c r="AT308" s="188" t="s">
        <v>138</v>
      </c>
      <c r="AU308" s="188" t="s">
        <v>136</v>
      </c>
      <c r="AV308" s="13" t="s">
        <v>136</v>
      </c>
      <c r="AW308" s="13" t="s">
        <v>26</v>
      </c>
      <c r="AX308" s="13" t="s">
        <v>71</v>
      </c>
      <c r="AY308" s="188" t="s">
        <v>129</v>
      </c>
    </row>
    <row r="309" spans="1:65" s="13" customFormat="1">
      <c r="B309" s="187"/>
      <c r="D309" s="183" t="s">
        <v>138</v>
      </c>
      <c r="E309" s="188" t="s">
        <v>1</v>
      </c>
      <c r="F309" s="189" t="s">
        <v>326</v>
      </c>
      <c r="H309" s="190">
        <v>1.012</v>
      </c>
      <c r="I309" s="191"/>
      <c r="L309" s="187"/>
      <c r="M309" s="192"/>
      <c r="N309" s="193"/>
      <c r="O309" s="193"/>
      <c r="P309" s="193"/>
      <c r="Q309" s="193"/>
      <c r="R309" s="193"/>
      <c r="S309" s="193"/>
      <c r="T309" s="194"/>
      <c r="AT309" s="188" t="s">
        <v>138</v>
      </c>
      <c r="AU309" s="188" t="s">
        <v>136</v>
      </c>
      <c r="AV309" s="13" t="s">
        <v>136</v>
      </c>
      <c r="AW309" s="13" t="s">
        <v>26</v>
      </c>
      <c r="AX309" s="13" t="s">
        <v>71</v>
      </c>
      <c r="AY309" s="188" t="s">
        <v>129</v>
      </c>
    </row>
    <row r="310" spans="1:65" s="13" customFormat="1">
      <c r="B310" s="187"/>
      <c r="D310" s="183" t="s">
        <v>138</v>
      </c>
      <c r="E310" s="188" t="s">
        <v>1</v>
      </c>
      <c r="F310" s="189" t="s">
        <v>327</v>
      </c>
      <c r="H310" s="190">
        <v>0.78200000000000003</v>
      </c>
      <c r="I310" s="191"/>
      <c r="L310" s="187"/>
      <c r="M310" s="192"/>
      <c r="N310" s="193"/>
      <c r="O310" s="193"/>
      <c r="P310" s="193"/>
      <c r="Q310" s="193"/>
      <c r="R310" s="193"/>
      <c r="S310" s="193"/>
      <c r="T310" s="194"/>
      <c r="AT310" s="188" t="s">
        <v>138</v>
      </c>
      <c r="AU310" s="188" t="s">
        <v>136</v>
      </c>
      <c r="AV310" s="13" t="s">
        <v>136</v>
      </c>
      <c r="AW310" s="13" t="s">
        <v>26</v>
      </c>
      <c r="AX310" s="13" t="s">
        <v>71</v>
      </c>
      <c r="AY310" s="188" t="s">
        <v>129</v>
      </c>
    </row>
    <row r="311" spans="1:65" s="13" customFormat="1">
      <c r="B311" s="187"/>
      <c r="D311" s="183" t="s">
        <v>138</v>
      </c>
      <c r="E311" s="188" t="s">
        <v>1</v>
      </c>
      <c r="F311" s="189" t="s">
        <v>328</v>
      </c>
      <c r="H311" s="190">
        <v>1.304</v>
      </c>
      <c r="I311" s="191"/>
      <c r="L311" s="187"/>
      <c r="M311" s="192"/>
      <c r="N311" s="193"/>
      <c r="O311" s="193"/>
      <c r="P311" s="193"/>
      <c r="Q311" s="193"/>
      <c r="R311" s="193"/>
      <c r="S311" s="193"/>
      <c r="T311" s="194"/>
      <c r="AT311" s="188" t="s">
        <v>138</v>
      </c>
      <c r="AU311" s="188" t="s">
        <v>136</v>
      </c>
      <c r="AV311" s="13" t="s">
        <v>136</v>
      </c>
      <c r="AW311" s="13" t="s">
        <v>26</v>
      </c>
      <c r="AX311" s="13" t="s">
        <v>71</v>
      </c>
      <c r="AY311" s="188" t="s">
        <v>129</v>
      </c>
    </row>
    <row r="312" spans="1:65" s="13" customFormat="1">
      <c r="B312" s="187"/>
      <c r="D312" s="183" t="s">
        <v>138</v>
      </c>
      <c r="E312" s="188" t="s">
        <v>1</v>
      </c>
      <c r="F312" s="189" t="s">
        <v>329</v>
      </c>
      <c r="H312" s="190">
        <v>0.78</v>
      </c>
      <c r="I312" s="191"/>
      <c r="L312" s="187"/>
      <c r="M312" s="192"/>
      <c r="N312" s="193"/>
      <c r="O312" s="193"/>
      <c r="P312" s="193"/>
      <c r="Q312" s="193"/>
      <c r="R312" s="193"/>
      <c r="S312" s="193"/>
      <c r="T312" s="194"/>
      <c r="AT312" s="188" t="s">
        <v>138</v>
      </c>
      <c r="AU312" s="188" t="s">
        <v>136</v>
      </c>
      <c r="AV312" s="13" t="s">
        <v>136</v>
      </c>
      <c r="AW312" s="13" t="s">
        <v>26</v>
      </c>
      <c r="AX312" s="13" t="s">
        <v>71</v>
      </c>
      <c r="AY312" s="188" t="s">
        <v>129</v>
      </c>
    </row>
    <row r="313" spans="1:65" s="13" customFormat="1">
      <c r="B313" s="187"/>
      <c r="D313" s="183" t="s">
        <v>138</v>
      </c>
      <c r="E313" s="188" t="s">
        <v>1</v>
      </c>
      <c r="F313" s="189" t="s">
        <v>330</v>
      </c>
      <c r="H313" s="190">
        <v>1.3</v>
      </c>
      <c r="I313" s="191"/>
      <c r="L313" s="187"/>
      <c r="M313" s="192"/>
      <c r="N313" s="193"/>
      <c r="O313" s="193"/>
      <c r="P313" s="193"/>
      <c r="Q313" s="193"/>
      <c r="R313" s="193"/>
      <c r="S313" s="193"/>
      <c r="T313" s="194"/>
      <c r="AT313" s="188" t="s">
        <v>138</v>
      </c>
      <c r="AU313" s="188" t="s">
        <v>136</v>
      </c>
      <c r="AV313" s="13" t="s">
        <v>136</v>
      </c>
      <c r="AW313" s="13" t="s">
        <v>26</v>
      </c>
      <c r="AX313" s="13" t="s">
        <v>71</v>
      </c>
      <c r="AY313" s="188" t="s">
        <v>129</v>
      </c>
    </row>
    <row r="314" spans="1:65" s="13" customFormat="1">
      <c r="B314" s="187"/>
      <c r="D314" s="183" t="s">
        <v>138</v>
      </c>
      <c r="E314" s="188" t="s">
        <v>1</v>
      </c>
      <c r="F314" s="189" t="s">
        <v>331</v>
      </c>
      <c r="H314" s="190">
        <v>2.4460000000000002</v>
      </c>
      <c r="I314" s="191"/>
      <c r="L314" s="187"/>
      <c r="M314" s="192"/>
      <c r="N314" s="193"/>
      <c r="O314" s="193"/>
      <c r="P314" s="193"/>
      <c r="Q314" s="193"/>
      <c r="R314" s="193"/>
      <c r="S314" s="193"/>
      <c r="T314" s="194"/>
      <c r="AT314" s="188" t="s">
        <v>138</v>
      </c>
      <c r="AU314" s="188" t="s">
        <v>136</v>
      </c>
      <c r="AV314" s="13" t="s">
        <v>136</v>
      </c>
      <c r="AW314" s="13" t="s">
        <v>26</v>
      </c>
      <c r="AX314" s="13" t="s">
        <v>71</v>
      </c>
      <c r="AY314" s="188" t="s">
        <v>129</v>
      </c>
    </row>
    <row r="315" spans="1:65" s="13" customFormat="1">
      <c r="B315" s="187"/>
      <c r="D315" s="183" t="s">
        <v>138</v>
      </c>
      <c r="E315" s="188" t="s">
        <v>1</v>
      </c>
      <c r="F315" s="189" t="s">
        <v>332</v>
      </c>
      <c r="H315" s="190">
        <v>4.8920000000000003</v>
      </c>
      <c r="I315" s="191"/>
      <c r="L315" s="187"/>
      <c r="M315" s="192"/>
      <c r="N315" s="193"/>
      <c r="O315" s="193"/>
      <c r="P315" s="193"/>
      <c r="Q315" s="193"/>
      <c r="R315" s="193"/>
      <c r="S315" s="193"/>
      <c r="T315" s="194"/>
      <c r="AT315" s="188" t="s">
        <v>138</v>
      </c>
      <c r="AU315" s="188" t="s">
        <v>136</v>
      </c>
      <c r="AV315" s="13" t="s">
        <v>136</v>
      </c>
      <c r="AW315" s="13" t="s">
        <v>26</v>
      </c>
      <c r="AX315" s="13" t="s">
        <v>71</v>
      </c>
      <c r="AY315" s="188" t="s">
        <v>129</v>
      </c>
    </row>
    <row r="316" spans="1:65" s="13" customFormat="1">
      <c r="B316" s="187"/>
      <c r="D316" s="183" t="s">
        <v>138</v>
      </c>
      <c r="E316" s="188" t="s">
        <v>1</v>
      </c>
      <c r="F316" s="189" t="s">
        <v>333</v>
      </c>
      <c r="H316" s="190">
        <v>8.4039999999999999</v>
      </c>
      <c r="I316" s="191"/>
      <c r="L316" s="187"/>
      <c r="M316" s="192"/>
      <c r="N316" s="193"/>
      <c r="O316" s="193"/>
      <c r="P316" s="193"/>
      <c r="Q316" s="193"/>
      <c r="R316" s="193"/>
      <c r="S316" s="193"/>
      <c r="T316" s="194"/>
      <c r="AT316" s="188" t="s">
        <v>138</v>
      </c>
      <c r="AU316" s="188" t="s">
        <v>136</v>
      </c>
      <c r="AV316" s="13" t="s">
        <v>136</v>
      </c>
      <c r="AW316" s="13" t="s">
        <v>26</v>
      </c>
      <c r="AX316" s="13" t="s">
        <v>71</v>
      </c>
      <c r="AY316" s="188" t="s">
        <v>129</v>
      </c>
    </row>
    <row r="317" spans="1:65" s="13" customFormat="1">
      <c r="B317" s="187"/>
      <c r="D317" s="183" t="s">
        <v>138</v>
      </c>
      <c r="E317" s="188" t="s">
        <v>1</v>
      </c>
      <c r="F317" s="189" t="s">
        <v>334</v>
      </c>
      <c r="H317" s="190">
        <v>26.893000000000001</v>
      </c>
      <c r="I317" s="191"/>
      <c r="L317" s="187"/>
      <c r="M317" s="192"/>
      <c r="N317" s="193"/>
      <c r="O317" s="193"/>
      <c r="P317" s="193"/>
      <c r="Q317" s="193"/>
      <c r="R317" s="193"/>
      <c r="S317" s="193"/>
      <c r="T317" s="194"/>
      <c r="AT317" s="188" t="s">
        <v>138</v>
      </c>
      <c r="AU317" s="188" t="s">
        <v>136</v>
      </c>
      <c r="AV317" s="13" t="s">
        <v>136</v>
      </c>
      <c r="AW317" s="13" t="s">
        <v>26</v>
      </c>
      <c r="AX317" s="13" t="s">
        <v>71</v>
      </c>
      <c r="AY317" s="188" t="s">
        <v>129</v>
      </c>
    </row>
    <row r="318" spans="1:65" s="14" customFormat="1">
      <c r="B318" s="195"/>
      <c r="D318" s="183" t="s">
        <v>138</v>
      </c>
      <c r="E318" s="196" t="s">
        <v>1</v>
      </c>
      <c r="F318" s="197" t="s">
        <v>140</v>
      </c>
      <c r="H318" s="198">
        <v>210.64100000000005</v>
      </c>
      <c r="I318" s="199"/>
      <c r="L318" s="195"/>
      <c r="M318" s="200"/>
      <c r="N318" s="201"/>
      <c r="O318" s="201"/>
      <c r="P318" s="201"/>
      <c r="Q318" s="201"/>
      <c r="R318" s="201"/>
      <c r="S318" s="201"/>
      <c r="T318" s="202"/>
      <c r="AT318" s="196" t="s">
        <v>138</v>
      </c>
      <c r="AU318" s="196" t="s">
        <v>136</v>
      </c>
      <c r="AV318" s="14" t="s">
        <v>135</v>
      </c>
      <c r="AW318" s="14" t="s">
        <v>26</v>
      </c>
      <c r="AX318" s="14" t="s">
        <v>78</v>
      </c>
      <c r="AY318" s="196" t="s">
        <v>129</v>
      </c>
    </row>
    <row r="319" spans="1:65" s="2" customFormat="1" ht="24" customHeight="1">
      <c r="A319" s="32"/>
      <c r="B319" s="169"/>
      <c r="C319" s="170" t="s">
        <v>209</v>
      </c>
      <c r="D319" s="170" t="s">
        <v>131</v>
      </c>
      <c r="E319" s="171" t="s">
        <v>335</v>
      </c>
      <c r="F319" s="172" t="s">
        <v>336</v>
      </c>
      <c r="G319" s="173" t="s">
        <v>151</v>
      </c>
      <c r="H319" s="174">
        <v>214.37100000000001</v>
      </c>
      <c r="I319" s="175"/>
      <c r="J319" s="176">
        <f>ROUND(I319*H319,2)</f>
        <v>0</v>
      </c>
      <c r="K319" s="177"/>
      <c r="L319" s="33"/>
      <c r="M319" s="178" t="s">
        <v>1</v>
      </c>
      <c r="N319" s="179" t="s">
        <v>37</v>
      </c>
      <c r="O319" s="57"/>
      <c r="P319" s="180">
        <f>O319*H319</f>
        <v>0</v>
      </c>
      <c r="Q319" s="180">
        <v>0</v>
      </c>
      <c r="R319" s="180">
        <f>Q319*H319</f>
        <v>0</v>
      </c>
      <c r="S319" s="180">
        <v>0</v>
      </c>
      <c r="T319" s="181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82" t="s">
        <v>176</v>
      </c>
      <c r="AT319" s="182" t="s">
        <v>131</v>
      </c>
      <c r="AU319" s="182" t="s">
        <v>136</v>
      </c>
      <c r="AY319" s="16" t="s">
        <v>129</v>
      </c>
      <c r="BE319" s="96">
        <f>IF(N319="základná",J319,0)</f>
        <v>0</v>
      </c>
      <c r="BF319" s="96">
        <f>IF(N319="znížená",J319,0)</f>
        <v>0</v>
      </c>
      <c r="BG319" s="96">
        <f>IF(N319="zákl. prenesená",J319,0)</f>
        <v>0</v>
      </c>
      <c r="BH319" s="96">
        <f>IF(N319="zníž. prenesená",J319,0)</f>
        <v>0</v>
      </c>
      <c r="BI319" s="96">
        <f>IF(N319="nulová",J319,0)</f>
        <v>0</v>
      </c>
      <c r="BJ319" s="16" t="s">
        <v>136</v>
      </c>
      <c r="BK319" s="96">
        <f>ROUND(I319*H319,2)</f>
        <v>0</v>
      </c>
      <c r="BL319" s="16" t="s">
        <v>176</v>
      </c>
      <c r="BM319" s="182" t="s">
        <v>337</v>
      </c>
    </row>
    <row r="320" spans="1:65" s="2" customFormat="1">
      <c r="A320" s="32"/>
      <c r="B320" s="33"/>
      <c r="C320" s="32"/>
      <c r="D320" s="183" t="s">
        <v>137</v>
      </c>
      <c r="E320" s="32"/>
      <c r="F320" s="184" t="s">
        <v>336</v>
      </c>
      <c r="G320" s="32"/>
      <c r="H320" s="32"/>
      <c r="I320" s="105"/>
      <c r="J320" s="32"/>
      <c r="K320" s="32"/>
      <c r="L320" s="33"/>
      <c r="M320" s="185"/>
      <c r="N320" s="186"/>
      <c r="O320" s="57"/>
      <c r="P320" s="57"/>
      <c r="Q320" s="57"/>
      <c r="R320" s="57"/>
      <c r="S320" s="57"/>
      <c r="T320" s="58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T320" s="16" t="s">
        <v>137</v>
      </c>
      <c r="AU320" s="16" t="s">
        <v>136</v>
      </c>
    </row>
    <row r="321" spans="2:51" s="13" customFormat="1">
      <c r="B321" s="187"/>
      <c r="D321" s="183" t="s">
        <v>138</v>
      </c>
      <c r="E321" s="188" t="s">
        <v>1</v>
      </c>
      <c r="F321" s="189" t="s">
        <v>304</v>
      </c>
      <c r="H321" s="190">
        <v>3.1360000000000001</v>
      </c>
      <c r="I321" s="191"/>
      <c r="L321" s="187"/>
      <c r="M321" s="192"/>
      <c r="N321" s="193"/>
      <c r="O321" s="193"/>
      <c r="P321" s="193"/>
      <c r="Q321" s="193"/>
      <c r="R321" s="193"/>
      <c r="S321" s="193"/>
      <c r="T321" s="194"/>
      <c r="AT321" s="188" t="s">
        <v>138</v>
      </c>
      <c r="AU321" s="188" t="s">
        <v>136</v>
      </c>
      <c r="AV321" s="13" t="s">
        <v>136</v>
      </c>
      <c r="AW321" s="13" t="s">
        <v>26</v>
      </c>
      <c r="AX321" s="13" t="s">
        <v>71</v>
      </c>
      <c r="AY321" s="188" t="s">
        <v>129</v>
      </c>
    </row>
    <row r="322" spans="2:51" s="13" customFormat="1">
      <c r="B322" s="187"/>
      <c r="D322" s="183" t="s">
        <v>138</v>
      </c>
      <c r="E322" s="188" t="s">
        <v>1</v>
      </c>
      <c r="F322" s="189" t="s">
        <v>305</v>
      </c>
      <c r="H322" s="190">
        <v>6.1440000000000001</v>
      </c>
      <c r="I322" s="191"/>
      <c r="L322" s="187"/>
      <c r="M322" s="192"/>
      <c r="N322" s="193"/>
      <c r="O322" s="193"/>
      <c r="P322" s="193"/>
      <c r="Q322" s="193"/>
      <c r="R322" s="193"/>
      <c r="S322" s="193"/>
      <c r="T322" s="194"/>
      <c r="AT322" s="188" t="s">
        <v>138</v>
      </c>
      <c r="AU322" s="188" t="s">
        <v>136</v>
      </c>
      <c r="AV322" s="13" t="s">
        <v>136</v>
      </c>
      <c r="AW322" s="13" t="s">
        <v>26</v>
      </c>
      <c r="AX322" s="13" t="s">
        <v>71</v>
      </c>
      <c r="AY322" s="188" t="s">
        <v>129</v>
      </c>
    </row>
    <row r="323" spans="2:51" s="13" customFormat="1">
      <c r="B323" s="187"/>
      <c r="D323" s="183" t="s">
        <v>138</v>
      </c>
      <c r="E323" s="188" t="s">
        <v>1</v>
      </c>
      <c r="F323" s="189" t="s">
        <v>306</v>
      </c>
      <c r="H323" s="190">
        <v>6.6820000000000004</v>
      </c>
      <c r="I323" s="191"/>
      <c r="L323" s="187"/>
      <c r="M323" s="192"/>
      <c r="N323" s="193"/>
      <c r="O323" s="193"/>
      <c r="P323" s="193"/>
      <c r="Q323" s="193"/>
      <c r="R323" s="193"/>
      <c r="S323" s="193"/>
      <c r="T323" s="194"/>
      <c r="AT323" s="188" t="s">
        <v>138</v>
      </c>
      <c r="AU323" s="188" t="s">
        <v>136</v>
      </c>
      <c r="AV323" s="13" t="s">
        <v>136</v>
      </c>
      <c r="AW323" s="13" t="s">
        <v>26</v>
      </c>
      <c r="AX323" s="13" t="s">
        <v>71</v>
      </c>
      <c r="AY323" s="188" t="s">
        <v>129</v>
      </c>
    </row>
    <row r="324" spans="2:51" s="13" customFormat="1">
      <c r="B324" s="187"/>
      <c r="D324" s="183" t="s">
        <v>138</v>
      </c>
      <c r="E324" s="188" t="s">
        <v>1</v>
      </c>
      <c r="F324" s="189" t="s">
        <v>338</v>
      </c>
      <c r="H324" s="190">
        <v>0.51200000000000001</v>
      </c>
      <c r="I324" s="191"/>
      <c r="L324" s="187"/>
      <c r="M324" s="192"/>
      <c r="N324" s="193"/>
      <c r="O324" s="193"/>
      <c r="P324" s="193"/>
      <c r="Q324" s="193"/>
      <c r="R324" s="193"/>
      <c r="S324" s="193"/>
      <c r="T324" s="194"/>
      <c r="AT324" s="188" t="s">
        <v>138</v>
      </c>
      <c r="AU324" s="188" t="s">
        <v>136</v>
      </c>
      <c r="AV324" s="13" t="s">
        <v>136</v>
      </c>
      <c r="AW324" s="13" t="s">
        <v>26</v>
      </c>
      <c r="AX324" s="13" t="s">
        <v>71</v>
      </c>
      <c r="AY324" s="188" t="s">
        <v>129</v>
      </c>
    </row>
    <row r="325" spans="2:51" s="13" customFormat="1">
      <c r="B325" s="187"/>
      <c r="D325" s="183" t="s">
        <v>138</v>
      </c>
      <c r="E325" s="188" t="s">
        <v>1</v>
      </c>
      <c r="F325" s="189" t="s">
        <v>307</v>
      </c>
      <c r="H325" s="190">
        <v>5.069</v>
      </c>
      <c r="I325" s="191"/>
      <c r="L325" s="187"/>
      <c r="M325" s="192"/>
      <c r="N325" s="193"/>
      <c r="O325" s="193"/>
      <c r="P325" s="193"/>
      <c r="Q325" s="193"/>
      <c r="R325" s="193"/>
      <c r="S325" s="193"/>
      <c r="T325" s="194"/>
      <c r="AT325" s="188" t="s">
        <v>138</v>
      </c>
      <c r="AU325" s="188" t="s">
        <v>136</v>
      </c>
      <c r="AV325" s="13" t="s">
        <v>136</v>
      </c>
      <c r="AW325" s="13" t="s">
        <v>26</v>
      </c>
      <c r="AX325" s="13" t="s">
        <v>71</v>
      </c>
      <c r="AY325" s="188" t="s">
        <v>129</v>
      </c>
    </row>
    <row r="326" spans="2:51" s="13" customFormat="1">
      <c r="B326" s="187"/>
      <c r="D326" s="183" t="s">
        <v>138</v>
      </c>
      <c r="E326" s="188" t="s">
        <v>1</v>
      </c>
      <c r="F326" s="189" t="s">
        <v>308</v>
      </c>
      <c r="H326" s="190">
        <v>9.3699999999999992</v>
      </c>
      <c r="I326" s="191"/>
      <c r="L326" s="187"/>
      <c r="M326" s="192"/>
      <c r="N326" s="193"/>
      <c r="O326" s="193"/>
      <c r="P326" s="193"/>
      <c r="Q326" s="193"/>
      <c r="R326" s="193"/>
      <c r="S326" s="193"/>
      <c r="T326" s="194"/>
      <c r="AT326" s="188" t="s">
        <v>138</v>
      </c>
      <c r="AU326" s="188" t="s">
        <v>136</v>
      </c>
      <c r="AV326" s="13" t="s">
        <v>136</v>
      </c>
      <c r="AW326" s="13" t="s">
        <v>26</v>
      </c>
      <c r="AX326" s="13" t="s">
        <v>71</v>
      </c>
      <c r="AY326" s="188" t="s">
        <v>129</v>
      </c>
    </row>
    <row r="327" spans="2:51" s="13" customFormat="1">
      <c r="B327" s="187"/>
      <c r="D327" s="183" t="s">
        <v>138</v>
      </c>
      <c r="E327" s="188" t="s">
        <v>1</v>
      </c>
      <c r="F327" s="189" t="s">
        <v>339</v>
      </c>
      <c r="H327" s="190">
        <v>1.024</v>
      </c>
      <c r="I327" s="191"/>
      <c r="L327" s="187"/>
      <c r="M327" s="192"/>
      <c r="N327" s="193"/>
      <c r="O327" s="193"/>
      <c r="P327" s="193"/>
      <c r="Q327" s="193"/>
      <c r="R327" s="193"/>
      <c r="S327" s="193"/>
      <c r="T327" s="194"/>
      <c r="AT327" s="188" t="s">
        <v>138</v>
      </c>
      <c r="AU327" s="188" t="s">
        <v>136</v>
      </c>
      <c r="AV327" s="13" t="s">
        <v>136</v>
      </c>
      <c r="AW327" s="13" t="s">
        <v>26</v>
      </c>
      <c r="AX327" s="13" t="s">
        <v>71</v>
      </c>
      <c r="AY327" s="188" t="s">
        <v>129</v>
      </c>
    </row>
    <row r="328" spans="2:51" s="13" customFormat="1">
      <c r="B328" s="187"/>
      <c r="D328" s="183" t="s">
        <v>138</v>
      </c>
      <c r="E328" s="188" t="s">
        <v>1</v>
      </c>
      <c r="F328" s="189" t="s">
        <v>309</v>
      </c>
      <c r="H328" s="190">
        <v>4.4800000000000004</v>
      </c>
      <c r="I328" s="191"/>
      <c r="L328" s="187"/>
      <c r="M328" s="192"/>
      <c r="N328" s="193"/>
      <c r="O328" s="193"/>
      <c r="P328" s="193"/>
      <c r="Q328" s="193"/>
      <c r="R328" s="193"/>
      <c r="S328" s="193"/>
      <c r="T328" s="194"/>
      <c r="AT328" s="188" t="s">
        <v>138</v>
      </c>
      <c r="AU328" s="188" t="s">
        <v>136</v>
      </c>
      <c r="AV328" s="13" t="s">
        <v>136</v>
      </c>
      <c r="AW328" s="13" t="s">
        <v>26</v>
      </c>
      <c r="AX328" s="13" t="s">
        <v>71</v>
      </c>
      <c r="AY328" s="188" t="s">
        <v>129</v>
      </c>
    </row>
    <row r="329" spans="2:51" s="13" customFormat="1">
      <c r="B329" s="187"/>
      <c r="D329" s="183" t="s">
        <v>138</v>
      </c>
      <c r="E329" s="188" t="s">
        <v>1</v>
      </c>
      <c r="F329" s="189" t="s">
        <v>310</v>
      </c>
      <c r="H329" s="190">
        <v>6.72</v>
      </c>
      <c r="I329" s="191"/>
      <c r="L329" s="187"/>
      <c r="M329" s="192"/>
      <c r="N329" s="193"/>
      <c r="O329" s="193"/>
      <c r="P329" s="193"/>
      <c r="Q329" s="193"/>
      <c r="R329" s="193"/>
      <c r="S329" s="193"/>
      <c r="T329" s="194"/>
      <c r="AT329" s="188" t="s">
        <v>138</v>
      </c>
      <c r="AU329" s="188" t="s">
        <v>136</v>
      </c>
      <c r="AV329" s="13" t="s">
        <v>136</v>
      </c>
      <c r="AW329" s="13" t="s">
        <v>26</v>
      </c>
      <c r="AX329" s="13" t="s">
        <v>71</v>
      </c>
      <c r="AY329" s="188" t="s">
        <v>129</v>
      </c>
    </row>
    <row r="330" spans="2:51" s="13" customFormat="1">
      <c r="B330" s="187"/>
      <c r="D330" s="183" t="s">
        <v>138</v>
      </c>
      <c r="E330" s="188" t="s">
        <v>1</v>
      </c>
      <c r="F330" s="189" t="s">
        <v>311</v>
      </c>
      <c r="H330" s="190">
        <v>7.8079999999999998</v>
      </c>
      <c r="I330" s="191"/>
      <c r="L330" s="187"/>
      <c r="M330" s="192"/>
      <c r="N330" s="193"/>
      <c r="O330" s="193"/>
      <c r="P330" s="193"/>
      <c r="Q330" s="193"/>
      <c r="R330" s="193"/>
      <c r="S330" s="193"/>
      <c r="T330" s="194"/>
      <c r="AT330" s="188" t="s">
        <v>138</v>
      </c>
      <c r="AU330" s="188" t="s">
        <v>136</v>
      </c>
      <c r="AV330" s="13" t="s">
        <v>136</v>
      </c>
      <c r="AW330" s="13" t="s">
        <v>26</v>
      </c>
      <c r="AX330" s="13" t="s">
        <v>71</v>
      </c>
      <c r="AY330" s="188" t="s">
        <v>129</v>
      </c>
    </row>
    <row r="331" spans="2:51" s="13" customFormat="1">
      <c r="B331" s="187"/>
      <c r="D331" s="183" t="s">
        <v>138</v>
      </c>
      <c r="E331" s="188" t="s">
        <v>1</v>
      </c>
      <c r="F331" s="189" t="s">
        <v>312</v>
      </c>
      <c r="H331" s="190">
        <v>11.712</v>
      </c>
      <c r="I331" s="191"/>
      <c r="L331" s="187"/>
      <c r="M331" s="192"/>
      <c r="N331" s="193"/>
      <c r="O331" s="193"/>
      <c r="P331" s="193"/>
      <c r="Q331" s="193"/>
      <c r="R331" s="193"/>
      <c r="S331" s="193"/>
      <c r="T331" s="194"/>
      <c r="AT331" s="188" t="s">
        <v>138</v>
      </c>
      <c r="AU331" s="188" t="s">
        <v>136</v>
      </c>
      <c r="AV331" s="13" t="s">
        <v>136</v>
      </c>
      <c r="AW331" s="13" t="s">
        <v>26</v>
      </c>
      <c r="AX331" s="13" t="s">
        <v>71</v>
      </c>
      <c r="AY331" s="188" t="s">
        <v>129</v>
      </c>
    </row>
    <row r="332" spans="2:51" s="13" customFormat="1">
      <c r="B332" s="187"/>
      <c r="D332" s="183" t="s">
        <v>138</v>
      </c>
      <c r="E332" s="188" t="s">
        <v>1</v>
      </c>
      <c r="F332" s="189" t="s">
        <v>340</v>
      </c>
      <c r="H332" s="190">
        <v>0.10199999999999999</v>
      </c>
      <c r="I332" s="191"/>
      <c r="L332" s="187"/>
      <c r="M332" s="192"/>
      <c r="N332" s="193"/>
      <c r="O332" s="193"/>
      <c r="P332" s="193"/>
      <c r="Q332" s="193"/>
      <c r="R332" s="193"/>
      <c r="S332" s="193"/>
      <c r="T332" s="194"/>
      <c r="AT332" s="188" t="s">
        <v>138</v>
      </c>
      <c r="AU332" s="188" t="s">
        <v>136</v>
      </c>
      <c r="AV332" s="13" t="s">
        <v>136</v>
      </c>
      <c r="AW332" s="13" t="s">
        <v>26</v>
      </c>
      <c r="AX332" s="13" t="s">
        <v>71</v>
      </c>
      <c r="AY332" s="188" t="s">
        <v>129</v>
      </c>
    </row>
    <row r="333" spans="2:51" s="13" customFormat="1">
      <c r="B333" s="187"/>
      <c r="D333" s="183" t="s">
        <v>138</v>
      </c>
      <c r="E333" s="188" t="s">
        <v>1</v>
      </c>
      <c r="F333" s="189" t="s">
        <v>341</v>
      </c>
      <c r="H333" s="190">
        <v>0.154</v>
      </c>
      <c r="I333" s="191"/>
      <c r="L333" s="187"/>
      <c r="M333" s="192"/>
      <c r="N333" s="193"/>
      <c r="O333" s="193"/>
      <c r="P333" s="193"/>
      <c r="Q333" s="193"/>
      <c r="R333" s="193"/>
      <c r="S333" s="193"/>
      <c r="T333" s="194"/>
      <c r="AT333" s="188" t="s">
        <v>138</v>
      </c>
      <c r="AU333" s="188" t="s">
        <v>136</v>
      </c>
      <c r="AV333" s="13" t="s">
        <v>136</v>
      </c>
      <c r="AW333" s="13" t="s">
        <v>26</v>
      </c>
      <c r="AX333" s="13" t="s">
        <v>71</v>
      </c>
      <c r="AY333" s="188" t="s">
        <v>129</v>
      </c>
    </row>
    <row r="334" spans="2:51" s="13" customFormat="1">
      <c r="B334" s="187"/>
      <c r="D334" s="183" t="s">
        <v>138</v>
      </c>
      <c r="E334" s="188" t="s">
        <v>1</v>
      </c>
      <c r="F334" s="189" t="s">
        <v>313</v>
      </c>
      <c r="H334" s="190">
        <v>31.488</v>
      </c>
      <c r="I334" s="191"/>
      <c r="L334" s="187"/>
      <c r="M334" s="192"/>
      <c r="N334" s="193"/>
      <c r="O334" s="193"/>
      <c r="P334" s="193"/>
      <c r="Q334" s="193"/>
      <c r="R334" s="193"/>
      <c r="S334" s="193"/>
      <c r="T334" s="194"/>
      <c r="AT334" s="188" t="s">
        <v>138</v>
      </c>
      <c r="AU334" s="188" t="s">
        <v>136</v>
      </c>
      <c r="AV334" s="13" t="s">
        <v>136</v>
      </c>
      <c r="AW334" s="13" t="s">
        <v>26</v>
      </c>
      <c r="AX334" s="13" t="s">
        <v>71</v>
      </c>
      <c r="AY334" s="188" t="s">
        <v>129</v>
      </c>
    </row>
    <row r="335" spans="2:51" s="13" customFormat="1">
      <c r="B335" s="187"/>
      <c r="D335" s="183" t="s">
        <v>138</v>
      </c>
      <c r="E335" s="188" t="s">
        <v>1</v>
      </c>
      <c r="F335" s="189" t="s">
        <v>314</v>
      </c>
      <c r="H335" s="190">
        <v>50.381</v>
      </c>
      <c r="I335" s="191"/>
      <c r="L335" s="187"/>
      <c r="M335" s="192"/>
      <c r="N335" s="193"/>
      <c r="O335" s="193"/>
      <c r="P335" s="193"/>
      <c r="Q335" s="193"/>
      <c r="R335" s="193"/>
      <c r="S335" s="193"/>
      <c r="T335" s="194"/>
      <c r="AT335" s="188" t="s">
        <v>138</v>
      </c>
      <c r="AU335" s="188" t="s">
        <v>136</v>
      </c>
      <c r="AV335" s="13" t="s">
        <v>136</v>
      </c>
      <c r="AW335" s="13" t="s">
        <v>26</v>
      </c>
      <c r="AX335" s="13" t="s">
        <v>71</v>
      </c>
      <c r="AY335" s="188" t="s">
        <v>129</v>
      </c>
    </row>
    <row r="336" spans="2:51" s="13" customFormat="1">
      <c r="B336" s="187"/>
      <c r="D336" s="183" t="s">
        <v>138</v>
      </c>
      <c r="E336" s="188" t="s">
        <v>1</v>
      </c>
      <c r="F336" s="189" t="s">
        <v>339</v>
      </c>
      <c r="H336" s="190">
        <v>1.024</v>
      </c>
      <c r="I336" s="191"/>
      <c r="L336" s="187"/>
      <c r="M336" s="192"/>
      <c r="N336" s="193"/>
      <c r="O336" s="193"/>
      <c r="P336" s="193"/>
      <c r="Q336" s="193"/>
      <c r="R336" s="193"/>
      <c r="S336" s="193"/>
      <c r="T336" s="194"/>
      <c r="AT336" s="188" t="s">
        <v>138</v>
      </c>
      <c r="AU336" s="188" t="s">
        <v>136</v>
      </c>
      <c r="AV336" s="13" t="s">
        <v>136</v>
      </c>
      <c r="AW336" s="13" t="s">
        <v>26</v>
      </c>
      <c r="AX336" s="13" t="s">
        <v>71</v>
      </c>
      <c r="AY336" s="188" t="s">
        <v>129</v>
      </c>
    </row>
    <row r="337" spans="2:51" s="13" customFormat="1">
      <c r="B337" s="187"/>
      <c r="D337" s="183" t="s">
        <v>138</v>
      </c>
      <c r="E337" s="188" t="s">
        <v>1</v>
      </c>
      <c r="F337" s="189" t="s">
        <v>315</v>
      </c>
      <c r="H337" s="190">
        <v>3.4430000000000001</v>
      </c>
      <c r="I337" s="191"/>
      <c r="L337" s="187"/>
      <c r="M337" s="192"/>
      <c r="N337" s="193"/>
      <c r="O337" s="193"/>
      <c r="P337" s="193"/>
      <c r="Q337" s="193"/>
      <c r="R337" s="193"/>
      <c r="S337" s="193"/>
      <c r="T337" s="194"/>
      <c r="AT337" s="188" t="s">
        <v>138</v>
      </c>
      <c r="AU337" s="188" t="s">
        <v>136</v>
      </c>
      <c r="AV337" s="13" t="s">
        <v>136</v>
      </c>
      <c r="AW337" s="13" t="s">
        <v>26</v>
      </c>
      <c r="AX337" s="13" t="s">
        <v>71</v>
      </c>
      <c r="AY337" s="188" t="s">
        <v>129</v>
      </c>
    </row>
    <row r="338" spans="2:51" s="13" customFormat="1">
      <c r="B338" s="187"/>
      <c r="D338" s="183" t="s">
        <v>138</v>
      </c>
      <c r="E338" s="188" t="s">
        <v>1</v>
      </c>
      <c r="F338" s="189" t="s">
        <v>316</v>
      </c>
      <c r="H338" s="190">
        <v>6.8860000000000001</v>
      </c>
      <c r="I338" s="191"/>
      <c r="L338" s="187"/>
      <c r="M338" s="192"/>
      <c r="N338" s="193"/>
      <c r="O338" s="193"/>
      <c r="P338" s="193"/>
      <c r="Q338" s="193"/>
      <c r="R338" s="193"/>
      <c r="S338" s="193"/>
      <c r="T338" s="194"/>
      <c r="AT338" s="188" t="s">
        <v>138</v>
      </c>
      <c r="AU338" s="188" t="s">
        <v>136</v>
      </c>
      <c r="AV338" s="13" t="s">
        <v>136</v>
      </c>
      <c r="AW338" s="13" t="s">
        <v>26</v>
      </c>
      <c r="AX338" s="13" t="s">
        <v>71</v>
      </c>
      <c r="AY338" s="188" t="s">
        <v>129</v>
      </c>
    </row>
    <row r="339" spans="2:51" s="13" customFormat="1">
      <c r="B339" s="187"/>
      <c r="D339" s="183" t="s">
        <v>138</v>
      </c>
      <c r="E339" s="188" t="s">
        <v>1</v>
      </c>
      <c r="F339" s="189" t="s">
        <v>342</v>
      </c>
      <c r="H339" s="190">
        <v>5.0999999999999997E-2</v>
      </c>
      <c r="I339" s="191"/>
      <c r="L339" s="187"/>
      <c r="M339" s="192"/>
      <c r="N339" s="193"/>
      <c r="O339" s="193"/>
      <c r="P339" s="193"/>
      <c r="Q339" s="193"/>
      <c r="R339" s="193"/>
      <c r="S339" s="193"/>
      <c r="T339" s="194"/>
      <c r="AT339" s="188" t="s">
        <v>138</v>
      </c>
      <c r="AU339" s="188" t="s">
        <v>136</v>
      </c>
      <c r="AV339" s="13" t="s">
        <v>136</v>
      </c>
      <c r="AW339" s="13" t="s">
        <v>26</v>
      </c>
      <c r="AX339" s="13" t="s">
        <v>71</v>
      </c>
      <c r="AY339" s="188" t="s">
        <v>129</v>
      </c>
    </row>
    <row r="340" spans="2:51" s="13" customFormat="1">
      <c r="B340" s="187"/>
      <c r="D340" s="183" t="s">
        <v>138</v>
      </c>
      <c r="E340" s="188" t="s">
        <v>1</v>
      </c>
      <c r="F340" s="189" t="s">
        <v>317</v>
      </c>
      <c r="H340" s="190">
        <v>1.0369999999999999</v>
      </c>
      <c r="I340" s="191"/>
      <c r="L340" s="187"/>
      <c r="M340" s="192"/>
      <c r="N340" s="193"/>
      <c r="O340" s="193"/>
      <c r="P340" s="193"/>
      <c r="Q340" s="193"/>
      <c r="R340" s="193"/>
      <c r="S340" s="193"/>
      <c r="T340" s="194"/>
      <c r="AT340" s="188" t="s">
        <v>138</v>
      </c>
      <c r="AU340" s="188" t="s">
        <v>136</v>
      </c>
      <c r="AV340" s="13" t="s">
        <v>136</v>
      </c>
      <c r="AW340" s="13" t="s">
        <v>26</v>
      </c>
      <c r="AX340" s="13" t="s">
        <v>71</v>
      </c>
      <c r="AY340" s="188" t="s">
        <v>129</v>
      </c>
    </row>
    <row r="341" spans="2:51" s="13" customFormat="1">
      <c r="B341" s="187"/>
      <c r="D341" s="183" t="s">
        <v>138</v>
      </c>
      <c r="E341" s="188" t="s">
        <v>1</v>
      </c>
      <c r="F341" s="189" t="s">
        <v>318</v>
      </c>
      <c r="H341" s="190">
        <v>1.8140000000000001</v>
      </c>
      <c r="I341" s="191"/>
      <c r="L341" s="187"/>
      <c r="M341" s="192"/>
      <c r="N341" s="193"/>
      <c r="O341" s="193"/>
      <c r="P341" s="193"/>
      <c r="Q341" s="193"/>
      <c r="R341" s="193"/>
      <c r="S341" s="193"/>
      <c r="T341" s="194"/>
      <c r="AT341" s="188" t="s">
        <v>138</v>
      </c>
      <c r="AU341" s="188" t="s">
        <v>136</v>
      </c>
      <c r="AV341" s="13" t="s">
        <v>136</v>
      </c>
      <c r="AW341" s="13" t="s">
        <v>26</v>
      </c>
      <c r="AX341" s="13" t="s">
        <v>71</v>
      </c>
      <c r="AY341" s="188" t="s">
        <v>129</v>
      </c>
    </row>
    <row r="342" spans="2:51" s="13" customFormat="1">
      <c r="B342" s="187"/>
      <c r="D342" s="183" t="s">
        <v>138</v>
      </c>
      <c r="E342" s="188" t="s">
        <v>1</v>
      </c>
      <c r="F342" s="189" t="s">
        <v>319</v>
      </c>
      <c r="H342" s="190">
        <v>0.621</v>
      </c>
      <c r="I342" s="191"/>
      <c r="L342" s="187"/>
      <c r="M342" s="192"/>
      <c r="N342" s="193"/>
      <c r="O342" s="193"/>
      <c r="P342" s="193"/>
      <c r="Q342" s="193"/>
      <c r="R342" s="193"/>
      <c r="S342" s="193"/>
      <c r="T342" s="194"/>
      <c r="AT342" s="188" t="s">
        <v>138</v>
      </c>
      <c r="AU342" s="188" t="s">
        <v>136</v>
      </c>
      <c r="AV342" s="13" t="s">
        <v>136</v>
      </c>
      <c r="AW342" s="13" t="s">
        <v>26</v>
      </c>
      <c r="AX342" s="13" t="s">
        <v>71</v>
      </c>
      <c r="AY342" s="188" t="s">
        <v>129</v>
      </c>
    </row>
    <row r="343" spans="2:51" s="13" customFormat="1">
      <c r="B343" s="187"/>
      <c r="D343" s="183" t="s">
        <v>138</v>
      </c>
      <c r="E343" s="188" t="s">
        <v>1</v>
      </c>
      <c r="F343" s="189" t="s">
        <v>320</v>
      </c>
      <c r="H343" s="190">
        <v>1.0860000000000001</v>
      </c>
      <c r="I343" s="191"/>
      <c r="L343" s="187"/>
      <c r="M343" s="192"/>
      <c r="N343" s="193"/>
      <c r="O343" s="193"/>
      <c r="P343" s="193"/>
      <c r="Q343" s="193"/>
      <c r="R343" s="193"/>
      <c r="S343" s="193"/>
      <c r="T343" s="194"/>
      <c r="AT343" s="188" t="s">
        <v>138</v>
      </c>
      <c r="AU343" s="188" t="s">
        <v>136</v>
      </c>
      <c r="AV343" s="13" t="s">
        <v>136</v>
      </c>
      <c r="AW343" s="13" t="s">
        <v>26</v>
      </c>
      <c r="AX343" s="13" t="s">
        <v>71</v>
      </c>
      <c r="AY343" s="188" t="s">
        <v>129</v>
      </c>
    </row>
    <row r="344" spans="2:51" s="13" customFormat="1">
      <c r="B344" s="187"/>
      <c r="D344" s="183" t="s">
        <v>138</v>
      </c>
      <c r="E344" s="188" t="s">
        <v>1</v>
      </c>
      <c r="F344" s="189" t="s">
        <v>321</v>
      </c>
      <c r="H344" s="190">
        <v>0.99199999999999999</v>
      </c>
      <c r="I344" s="191"/>
      <c r="L344" s="187"/>
      <c r="M344" s="192"/>
      <c r="N344" s="193"/>
      <c r="O344" s="193"/>
      <c r="P344" s="193"/>
      <c r="Q344" s="193"/>
      <c r="R344" s="193"/>
      <c r="S344" s="193"/>
      <c r="T344" s="194"/>
      <c r="AT344" s="188" t="s">
        <v>138</v>
      </c>
      <c r="AU344" s="188" t="s">
        <v>136</v>
      </c>
      <c r="AV344" s="13" t="s">
        <v>136</v>
      </c>
      <c r="AW344" s="13" t="s">
        <v>26</v>
      </c>
      <c r="AX344" s="13" t="s">
        <v>71</v>
      </c>
      <c r="AY344" s="188" t="s">
        <v>129</v>
      </c>
    </row>
    <row r="345" spans="2:51" s="13" customFormat="1">
      <c r="B345" s="187"/>
      <c r="D345" s="183" t="s">
        <v>138</v>
      </c>
      <c r="E345" s="188" t="s">
        <v>1</v>
      </c>
      <c r="F345" s="189" t="s">
        <v>322</v>
      </c>
      <c r="H345" s="190">
        <v>1.736</v>
      </c>
      <c r="I345" s="191"/>
      <c r="L345" s="187"/>
      <c r="M345" s="192"/>
      <c r="N345" s="193"/>
      <c r="O345" s="193"/>
      <c r="P345" s="193"/>
      <c r="Q345" s="193"/>
      <c r="R345" s="193"/>
      <c r="S345" s="193"/>
      <c r="T345" s="194"/>
      <c r="AT345" s="188" t="s">
        <v>138</v>
      </c>
      <c r="AU345" s="188" t="s">
        <v>136</v>
      </c>
      <c r="AV345" s="13" t="s">
        <v>136</v>
      </c>
      <c r="AW345" s="13" t="s">
        <v>26</v>
      </c>
      <c r="AX345" s="13" t="s">
        <v>71</v>
      </c>
      <c r="AY345" s="188" t="s">
        <v>129</v>
      </c>
    </row>
    <row r="346" spans="2:51" s="13" customFormat="1">
      <c r="B346" s="187"/>
      <c r="D346" s="183" t="s">
        <v>138</v>
      </c>
      <c r="E346" s="188" t="s">
        <v>1</v>
      </c>
      <c r="F346" s="189" t="s">
        <v>323</v>
      </c>
      <c r="H346" s="190">
        <v>0.59799999999999998</v>
      </c>
      <c r="I346" s="191"/>
      <c r="L346" s="187"/>
      <c r="M346" s="192"/>
      <c r="N346" s="193"/>
      <c r="O346" s="193"/>
      <c r="P346" s="193"/>
      <c r="Q346" s="193"/>
      <c r="R346" s="193"/>
      <c r="S346" s="193"/>
      <c r="T346" s="194"/>
      <c r="AT346" s="188" t="s">
        <v>138</v>
      </c>
      <c r="AU346" s="188" t="s">
        <v>136</v>
      </c>
      <c r="AV346" s="13" t="s">
        <v>136</v>
      </c>
      <c r="AW346" s="13" t="s">
        <v>26</v>
      </c>
      <c r="AX346" s="13" t="s">
        <v>71</v>
      </c>
      <c r="AY346" s="188" t="s">
        <v>129</v>
      </c>
    </row>
    <row r="347" spans="2:51" s="13" customFormat="1">
      <c r="B347" s="187"/>
      <c r="D347" s="183" t="s">
        <v>138</v>
      </c>
      <c r="E347" s="188" t="s">
        <v>1</v>
      </c>
      <c r="F347" s="189" t="s">
        <v>324</v>
      </c>
      <c r="H347" s="190">
        <v>1.0469999999999999</v>
      </c>
      <c r="I347" s="191"/>
      <c r="L347" s="187"/>
      <c r="M347" s="192"/>
      <c r="N347" s="193"/>
      <c r="O347" s="193"/>
      <c r="P347" s="193"/>
      <c r="Q347" s="193"/>
      <c r="R347" s="193"/>
      <c r="S347" s="193"/>
      <c r="T347" s="194"/>
      <c r="AT347" s="188" t="s">
        <v>138</v>
      </c>
      <c r="AU347" s="188" t="s">
        <v>136</v>
      </c>
      <c r="AV347" s="13" t="s">
        <v>136</v>
      </c>
      <c r="AW347" s="13" t="s">
        <v>26</v>
      </c>
      <c r="AX347" s="13" t="s">
        <v>71</v>
      </c>
      <c r="AY347" s="188" t="s">
        <v>129</v>
      </c>
    </row>
    <row r="348" spans="2:51" s="13" customFormat="1">
      <c r="B348" s="187"/>
      <c r="D348" s="183" t="s">
        <v>138</v>
      </c>
      <c r="E348" s="188" t="s">
        <v>1</v>
      </c>
      <c r="F348" s="189" t="s">
        <v>325</v>
      </c>
      <c r="H348" s="190">
        <v>0.57799999999999996</v>
      </c>
      <c r="I348" s="191"/>
      <c r="L348" s="187"/>
      <c r="M348" s="192"/>
      <c r="N348" s="193"/>
      <c r="O348" s="193"/>
      <c r="P348" s="193"/>
      <c r="Q348" s="193"/>
      <c r="R348" s="193"/>
      <c r="S348" s="193"/>
      <c r="T348" s="194"/>
      <c r="AT348" s="188" t="s">
        <v>138</v>
      </c>
      <c r="AU348" s="188" t="s">
        <v>136</v>
      </c>
      <c r="AV348" s="13" t="s">
        <v>136</v>
      </c>
      <c r="AW348" s="13" t="s">
        <v>26</v>
      </c>
      <c r="AX348" s="13" t="s">
        <v>71</v>
      </c>
      <c r="AY348" s="188" t="s">
        <v>129</v>
      </c>
    </row>
    <row r="349" spans="2:51" s="13" customFormat="1">
      <c r="B349" s="187"/>
      <c r="D349" s="183" t="s">
        <v>138</v>
      </c>
      <c r="E349" s="188" t="s">
        <v>1</v>
      </c>
      <c r="F349" s="189" t="s">
        <v>326</v>
      </c>
      <c r="H349" s="190">
        <v>1.012</v>
      </c>
      <c r="I349" s="191"/>
      <c r="L349" s="187"/>
      <c r="M349" s="192"/>
      <c r="N349" s="193"/>
      <c r="O349" s="193"/>
      <c r="P349" s="193"/>
      <c r="Q349" s="193"/>
      <c r="R349" s="193"/>
      <c r="S349" s="193"/>
      <c r="T349" s="194"/>
      <c r="AT349" s="188" t="s">
        <v>138</v>
      </c>
      <c r="AU349" s="188" t="s">
        <v>136</v>
      </c>
      <c r="AV349" s="13" t="s">
        <v>136</v>
      </c>
      <c r="AW349" s="13" t="s">
        <v>26</v>
      </c>
      <c r="AX349" s="13" t="s">
        <v>71</v>
      </c>
      <c r="AY349" s="188" t="s">
        <v>129</v>
      </c>
    </row>
    <row r="350" spans="2:51" s="13" customFormat="1">
      <c r="B350" s="187"/>
      <c r="D350" s="183" t="s">
        <v>138</v>
      </c>
      <c r="E350" s="188" t="s">
        <v>1</v>
      </c>
      <c r="F350" s="189" t="s">
        <v>343</v>
      </c>
      <c r="H350" s="190">
        <v>0.26900000000000002</v>
      </c>
      <c r="I350" s="191"/>
      <c r="L350" s="187"/>
      <c r="M350" s="192"/>
      <c r="N350" s="193"/>
      <c r="O350" s="193"/>
      <c r="P350" s="193"/>
      <c r="Q350" s="193"/>
      <c r="R350" s="193"/>
      <c r="S350" s="193"/>
      <c r="T350" s="194"/>
      <c r="AT350" s="188" t="s">
        <v>138</v>
      </c>
      <c r="AU350" s="188" t="s">
        <v>136</v>
      </c>
      <c r="AV350" s="13" t="s">
        <v>136</v>
      </c>
      <c r="AW350" s="13" t="s">
        <v>26</v>
      </c>
      <c r="AX350" s="13" t="s">
        <v>71</v>
      </c>
      <c r="AY350" s="188" t="s">
        <v>129</v>
      </c>
    </row>
    <row r="351" spans="2:51" s="13" customFormat="1">
      <c r="B351" s="187"/>
      <c r="D351" s="183" t="s">
        <v>138</v>
      </c>
      <c r="E351" s="188" t="s">
        <v>1</v>
      </c>
      <c r="F351" s="189" t="s">
        <v>327</v>
      </c>
      <c r="H351" s="190">
        <v>0.78200000000000003</v>
      </c>
      <c r="I351" s="191"/>
      <c r="L351" s="187"/>
      <c r="M351" s="192"/>
      <c r="N351" s="193"/>
      <c r="O351" s="193"/>
      <c r="P351" s="193"/>
      <c r="Q351" s="193"/>
      <c r="R351" s="193"/>
      <c r="S351" s="193"/>
      <c r="T351" s="194"/>
      <c r="AT351" s="188" t="s">
        <v>138</v>
      </c>
      <c r="AU351" s="188" t="s">
        <v>136</v>
      </c>
      <c r="AV351" s="13" t="s">
        <v>136</v>
      </c>
      <c r="AW351" s="13" t="s">
        <v>26</v>
      </c>
      <c r="AX351" s="13" t="s">
        <v>71</v>
      </c>
      <c r="AY351" s="188" t="s">
        <v>129</v>
      </c>
    </row>
    <row r="352" spans="2:51" s="13" customFormat="1">
      <c r="B352" s="187"/>
      <c r="D352" s="183" t="s">
        <v>138</v>
      </c>
      <c r="E352" s="188" t="s">
        <v>1</v>
      </c>
      <c r="F352" s="189" t="s">
        <v>328</v>
      </c>
      <c r="H352" s="190">
        <v>1.304</v>
      </c>
      <c r="I352" s="191"/>
      <c r="L352" s="187"/>
      <c r="M352" s="192"/>
      <c r="N352" s="193"/>
      <c r="O352" s="193"/>
      <c r="P352" s="193"/>
      <c r="Q352" s="193"/>
      <c r="R352" s="193"/>
      <c r="S352" s="193"/>
      <c r="T352" s="194"/>
      <c r="AT352" s="188" t="s">
        <v>138</v>
      </c>
      <c r="AU352" s="188" t="s">
        <v>136</v>
      </c>
      <c r="AV352" s="13" t="s">
        <v>136</v>
      </c>
      <c r="AW352" s="13" t="s">
        <v>26</v>
      </c>
      <c r="AX352" s="13" t="s">
        <v>71</v>
      </c>
      <c r="AY352" s="188" t="s">
        <v>129</v>
      </c>
    </row>
    <row r="353" spans="1:65" s="13" customFormat="1">
      <c r="B353" s="187"/>
      <c r="D353" s="183" t="s">
        <v>138</v>
      </c>
      <c r="E353" s="188" t="s">
        <v>1</v>
      </c>
      <c r="F353" s="189" t="s">
        <v>329</v>
      </c>
      <c r="H353" s="190">
        <v>0.78</v>
      </c>
      <c r="I353" s="191"/>
      <c r="L353" s="187"/>
      <c r="M353" s="192"/>
      <c r="N353" s="193"/>
      <c r="O353" s="193"/>
      <c r="P353" s="193"/>
      <c r="Q353" s="193"/>
      <c r="R353" s="193"/>
      <c r="S353" s="193"/>
      <c r="T353" s="194"/>
      <c r="AT353" s="188" t="s">
        <v>138</v>
      </c>
      <c r="AU353" s="188" t="s">
        <v>136</v>
      </c>
      <c r="AV353" s="13" t="s">
        <v>136</v>
      </c>
      <c r="AW353" s="13" t="s">
        <v>26</v>
      </c>
      <c r="AX353" s="13" t="s">
        <v>71</v>
      </c>
      <c r="AY353" s="188" t="s">
        <v>129</v>
      </c>
    </row>
    <row r="354" spans="1:65" s="13" customFormat="1">
      <c r="B354" s="187"/>
      <c r="D354" s="183" t="s">
        <v>138</v>
      </c>
      <c r="E354" s="188" t="s">
        <v>1</v>
      </c>
      <c r="F354" s="189" t="s">
        <v>330</v>
      </c>
      <c r="H354" s="190">
        <v>1.3</v>
      </c>
      <c r="I354" s="191"/>
      <c r="L354" s="187"/>
      <c r="M354" s="192"/>
      <c r="N354" s="193"/>
      <c r="O354" s="193"/>
      <c r="P354" s="193"/>
      <c r="Q354" s="193"/>
      <c r="R354" s="193"/>
      <c r="S354" s="193"/>
      <c r="T354" s="194"/>
      <c r="AT354" s="188" t="s">
        <v>138</v>
      </c>
      <c r="AU354" s="188" t="s">
        <v>136</v>
      </c>
      <c r="AV354" s="13" t="s">
        <v>136</v>
      </c>
      <c r="AW354" s="13" t="s">
        <v>26</v>
      </c>
      <c r="AX354" s="13" t="s">
        <v>71</v>
      </c>
      <c r="AY354" s="188" t="s">
        <v>129</v>
      </c>
    </row>
    <row r="355" spans="1:65" s="13" customFormat="1">
      <c r="B355" s="187"/>
      <c r="D355" s="183" t="s">
        <v>138</v>
      </c>
      <c r="E355" s="188" t="s">
        <v>1</v>
      </c>
      <c r="F355" s="189" t="s">
        <v>344</v>
      </c>
      <c r="H355" s="190">
        <v>4.8000000000000001E-2</v>
      </c>
      <c r="I355" s="191"/>
      <c r="L355" s="187"/>
      <c r="M355" s="192"/>
      <c r="N355" s="193"/>
      <c r="O355" s="193"/>
      <c r="P355" s="193"/>
      <c r="Q355" s="193"/>
      <c r="R355" s="193"/>
      <c r="S355" s="193"/>
      <c r="T355" s="194"/>
      <c r="AT355" s="188" t="s">
        <v>138</v>
      </c>
      <c r="AU355" s="188" t="s">
        <v>136</v>
      </c>
      <c r="AV355" s="13" t="s">
        <v>136</v>
      </c>
      <c r="AW355" s="13" t="s">
        <v>26</v>
      </c>
      <c r="AX355" s="13" t="s">
        <v>71</v>
      </c>
      <c r="AY355" s="188" t="s">
        <v>129</v>
      </c>
    </row>
    <row r="356" spans="1:65" s="13" customFormat="1">
      <c r="B356" s="187"/>
      <c r="D356" s="183" t="s">
        <v>138</v>
      </c>
      <c r="E356" s="188" t="s">
        <v>1</v>
      </c>
      <c r="F356" s="189" t="s">
        <v>331</v>
      </c>
      <c r="H356" s="190">
        <v>2.4460000000000002</v>
      </c>
      <c r="I356" s="191"/>
      <c r="L356" s="187"/>
      <c r="M356" s="192"/>
      <c r="N356" s="193"/>
      <c r="O356" s="193"/>
      <c r="P356" s="193"/>
      <c r="Q356" s="193"/>
      <c r="R356" s="193"/>
      <c r="S356" s="193"/>
      <c r="T356" s="194"/>
      <c r="AT356" s="188" t="s">
        <v>138</v>
      </c>
      <c r="AU356" s="188" t="s">
        <v>136</v>
      </c>
      <c r="AV356" s="13" t="s">
        <v>136</v>
      </c>
      <c r="AW356" s="13" t="s">
        <v>26</v>
      </c>
      <c r="AX356" s="13" t="s">
        <v>71</v>
      </c>
      <c r="AY356" s="188" t="s">
        <v>129</v>
      </c>
    </row>
    <row r="357" spans="1:65" s="13" customFormat="1">
      <c r="B357" s="187"/>
      <c r="D357" s="183" t="s">
        <v>138</v>
      </c>
      <c r="E357" s="188" t="s">
        <v>1</v>
      </c>
      <c r="F357" s="189" t="s">
        <v>332</v>
      </c>
      <c r="H357" s="190">
        <v>4.8920000000000003</v>
      </c>
      <c r="I357" s="191"/>
      <c r="L357" s="187"/>
      <c r="M357" s="192"/>
      <c r="N357" s="193"/>
      <c r="O357" s="193"/>
      <c r="P357" s="193"/>
      <c r="Q357" s="193"/>
      <c r="R357" s="193"/>
      <c r="S357" s="193"/>
      <c r="T357" s="194"/>
      <c r="AT357" s="188" t="s">
        <v>138</v>
      </c>
      <c r="AU357" s="188" t="s">
        <v>136</v>
      </c>
      <c r="AV357" s="13" t="s">
        <v>136</v>
      </c>
      <c r="AW357" s="13" t="s">
        <v>26</v>
      </c>
      <c r="AX357" s="13" t="s">
        <v>71</v>
      </c>
      <c r="AY357" s="188" t="s">
        <v>129</v>
      </c>
    </row>
    <row r="358" spans="1:65" s="13" customFormat="1">
      <c r="B358" s="187"/>
      <c r="D358" s="183" t="s">
        <v>138</v>
      </c>
      <c r="E358" s="188" t="s">
        <v>1</v>
      </c>
      <c r="F358" s="189" t="s">
        <v>345</v>
      </c>
      <c r="H358" s="190">
        <v>0.19400000000000001</v>
      </c>
      <c r="I358" s="191"/>
      <c r="L358" s="187"/>
      <c r="M358" s="192"/>
      <c r="N358" s="193"/>
      <c r="O358" s="193"/>
      <c r="P358" s="193"/>
      <c r="Q358" s="193"/>
      <c r="R358" s="193"/>
      <c r="S358" s="193"/>
      <c r="T358" s="194"/>
      <c r="AT358" s="188" t="s">
        <v>138</v>
      </c>
      <c r="AU358" s="188" t="s">
        <v>136</v>
      </c>
      <c r="AV358" s="13" t="s">
        <v>136</v>
      </c>
      <c r="AW358" s="13" t="s">
        <v>26</v>
      </c>
      <c r="AX358" s="13" t="s">
        <v>71</v>
      </c>
      <c r="AY358" s="188" t="s">
        <v>129</v>
      </c>
    </row>
    <row r="359" spans="1:65" s="13" customFormat="1">
      <c r="B359" s="187"/>
      <c r="D359" s="183" t="s">
        <v>138</v>
      </c>
      <c r="E359" s="188" t="s">
        <v>1</v>
      </c>
      <c r="F359" s="189" t="s">
        <v>333</v>
      </c>
      <c r="H359" s="190">
        <v>8.4039999999999999</v>
      </c>
      <c r="I359" s="191"/>
      <c r="L359" s="187"/>
      <c r="M359" s="192"/>
      <c r="N359" s="193"/>
      <c r="O359" s="193"/>
      <c r="P359" s="193"/>
      <c r="Q359" s="193"/>
      <c r="R359" s="193"/>
      <c r="S359" s="193"/>
      <c r="T359" s="194"/>
      <c r="AT359" s="188" t="s">
        <v>138</v>
      </c>
      <c r="AU359" s="188" t="s">
        <v>136</v>
      </c>
      <c r="AV359" s="13" t="s">
        <v>136</v>
      </c>
      <c r="AW359" s="13" t="s">
        <v>26</v>
      </c>
      <c r="AX359" s="13" t="s">
        <v>71</v>
      </c>
      <c r="AY359" s="188" t="s">
        <v>129</v>
      </c>
    </row>
    <row r="360" spans="1:65" s="13" customFormat="1">
      <c r="B360" s="187"/>
      <c r="D360" s="183" t="s">
        <v>138</v>
      </c>
      <c r="E360" s="188" t="s">
        <v>1</v>
      </c>
      <c r="F360" s="189" t="s">
        <v>334</v>
      </c>
      <c r="H360" s="190">
        <v>26.893000000000001</v>
      </c>
      <c r="I360" s="191"/>
      <c r="L360" s="187"/>
      <c r="M360" s="192"/>
      <c r="N360" s="193"/>
      <c r="O360" s="193"/>
      <c r="P360" s="193"/>
      <c r="Q360" s="193"/>
      <c r="R360" s="193"/>
      <c r="S360" s="193"/>
      <c r="T360" s="194"/>
      <c r="AT360" s="188" t="s">
        <v>138</v>
      </c>
      <c r="AU360" s="188" t="s">
        <v>136</v>
      </c>
      <c r="AV360" s="13" t="s">
        <v>136</v>
      </c>
      <c r="AW360" s="13" t="s">
        <v>26</v>
      </c>
      <c r="AX360" s="13" t="s">
        <v>71</v>
      </c>
      <c r="AY360" s="188" t="s">
        <v>129</v>
      </c>
    </row>
    <row r="361" spans="1:65" s="13" customFormat="1">
      <c r="B361" s="187"/>
      <c r="D361" s="183" t="s">
        <v>138</v>
      </c>
      <c r="E361" s="188" t="s">
        <v>1</v>
      </c>
      <c r="F361" s="189" t="s">
        <v>346</v>
      </c>
      <c r="H361" s="190">
        <v>0.35199999999999998</v>
      </c>
      <c r="I361" s="191"/>
      <c r="L361" s="187"/>
      <c r="M361" s="192"/>
      <c r="N361" s="193"/>
      <c r="O361" s="193"/>
      <c r="P361" s="193"/>
      <c r="Q361" s="193"/>
      <c r="R361" s="193"/>
      <c r="S361" s="193"/>
      <c r="T361" s="194"/>
      <c r="AT361" s="188" t="s">
        <v>138</v>
      </c>
      <c r="AU361" s="188" t="s">
        <v>136</v>
      </c>
      <c r="AV361" s="13" t="s">
        <v>136</v>
      </c>
      <c r="AW361" s="13" t="s">
        <v>26</v>
      </c>
      <c r="AX361" s="13" t="s">
        <v>71</v>
      </c>
      <c r="AY361" s="188" t="s">
        <v>129</v>
      </c>
    </row>
    <row r="362" spans="1:65" s="14" customFormat="1">
      <c r="B362" s="195"/>
      <c r="D362" s="183" t="s">
        <v>138</v>
      </c>
      <c r="E362" s="196" t="s">
        <v>1</v>
      </c>
      <c r="F362" s="197" t="s">
        <v>140</v>
      </c>
      <c r="H362" s="198">
        <v>214.37100000000001</v>
      </c>
      <c r="I362" s="199"/>
      <c r="L362" s="195"/>
      <c r="M362" s="200"/>
      <c r="N362" s="201"/>
      <c r="O362" s="201"/>
      <c r="P362" s="201"/>
      <c r="Q362" s="201"/>
      <c r="R362" s="201"/>
      <c r="S362" s="201"/>
      <c r="T362" s="202"/>
      <c r="AT362" s="196" t="s">
        <v>138</v>
      </c>
      <c r="AU362" s="196" t="s">
        <v>136</v>
      </c>
      <c r="AV362" s="14" t="s">
        <v>135</v>
      </c>
      <c r="AW362" s="14" t="s">
        <v>26</v>
      </c>
      <c r="AX362" s="14" t="s">
        <v>78</v>
      </c>
      <c r="AY362" s="196" t="s">
        <v>129</v>
      </c>
    </row>
    <row r="363" spans="1:65" s="2" customFormat="1" ht="24" customHeight="1">
      <c r="A363" s="32"/>
      <c r="B363" s="169"/>
      <c r="C363" s="170" t="s">
        <v>347</v>
      </c>
      <c r="D363" s="170" t="s">
        <v>131</v>
      </c>
      <c r="E363" s="171" t="s">
        <v>348</v>
      </c>
      <c r="F363" s="172" t="s">
        <v>349</v>
      </c>
      <c r="G363" s="173" t="s">
        <v>185</v>
      </c>
      <c r="H363" s="174">
        <v>4</v>
      </c>
      <c r="I363" s="175"/>
      <c r="J363" s="176">
        <f>ROUND(I363*H363,2)</f>
        <v>0</v>
      </c>
      <c r="K363" s="177"/>
      <c r="L363" s="33"/>
      <c r="M363" s="178" t="s">
        <v>1</v>
      </c>
      <c r="N363" s="179" t="s">
        <v>37</v>
      </c>
      <c r="O363" s="57"/>
      <c r="P363" s="180">
        <f>O363*H363</f>
        <v>0</v>
      </c>
      <c r="Q363" s="180">
        <v>0</v>
      </c>
      <c r="R363" s="180">
        <f>Q363*H363</f>
        <v>0</v>
      </c>
      <c r="S363" s="180">
        <v>0</v>
      </c>
      <c r="T363" s="181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82" t="s">
        <v>176</v>
      </c>
      <c r="AT363" s="182" t="s">
        <v>131</v>
      </c>
      <c r="AU363" s="182" t="s">
        <v>136</v>
      </c>
      <c r="AY363" s="16" t="s">
        <v>129</v>
      </c>
      <c r="BE363" s="96">
        <f>IF(N363="základná",J363,0)</f>
        <v>0</v>
      </c>
      <c r="BF363" s="96">
        <f>IF(N363="znížená",J363,0)</f>
        <v>0</v>
      </c>
      <c r="BG363" s="96">
        <f>IF(N363="zákl. prenesená",J363,0)</f>
        <v>0</v>
      </c>
      <c r="BH363" s="96">
        <f>IF(N363="zníž. prenesená",J363,0)</f>
        <v>0</v>
      </c>
      <c r="BI363" s="96">
        <f>IF(N363="nulová",J363,0)</f>
        <v>0</v>
      </c>
      <c r="BJ363" s="16" t="s">
        <v>136</v>
      </c>
      <c r="BK363" s="96">
        <f>ROUND(I363*H363,2)</f>
        <v>0</v>
      </c>
      <c r="BL363" s="16" t="s">
        <v>176</v>
      </c>
      <c r="BM363" s="182" t="s">
        <v>350</v>
      </c>
    </row>
    <row r="364" spans="1:65" s="2" customFormat="1" ht="19.5">
      <c r="A364" s="32"/>
      <c r="B364" s="33"/>
      <c r="C364" s="32"/>
      <c r="D364" s="183" t="s">
        <v>137</v>
      </c>
      <c r="E364" s="32"/>
      <c r="F364" s="184" t="s">
        <v>349</v>
      </c>
      <c r="G364" s="32"/>
      <c r="H364" s="32"/>
      <c r="I364" s="105"/>
      <c r="J364" s="32"/>
      <c r="K364" s="32"/>
      <c r="L364" s="33"/>
      <c r="M364" s="185"/>
      <c r="N364" s="186"/>
      <c r="O364" s="57"/>
      <c r="P364" s="57"/>
      <c r="Q364" s="57"/>
      <c r="R364" s="57"/>
      <c r="S364" s="57"/>
      <c r="T364" s="58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T364" s="16" t="s">
        <v>137</v>
      </c>
      <c r="AU364" s="16" t="s">
        <v>136</v>
      </c>
    </row>
    <row r="365" spans="1:65" s="13" customFormat="1">
      <c r="B365" s="187"/>
      <c r="D365" s="183" t="s">
        <v>138</v>
      </c>
      <c r="E365" s="188" t="s">
        <v>1</v>
      </c>
      <c r="F365" s="189" t="s">
        <v>351</v>
      </c>
      <c r="H365" s="190">
        <v>4</v>
      </c>
      <c r="I365" s="191"/>
      <c r="L365" s="187"/>
      <c r="M365" s="192"/>
      <c r="N365" s="193"/>
      <c r="O365" s="193"/>
      <c r="P365" s="193"/>
      <c r="Q365" s="193"/>
      <c r="R365" s="193"/>
      <c r="S365" s="193"/>
      <c r="T365" s="194"/>
      <c r="AT365" s="188" t="s">
        <v>138</v>
      </c>
      <c r="AU365" s="188" t="s">
        <v>136</v>
      </c>
      <c r="AV365" s="13" t="s">
        <v>136</v>
      </c>
      <c r="AW365" s="13" t="s">
        <v>26</v>
      </c>
      <c r="AX365" s="13" t="s">
        <v>71</v>
      </c>
      <c r="AY365" s="188" t="s">
        <v>129</v>
      </c>
    </row>
    <row r="366" spans="1:65" s="14" customFormat="1">
      <c r="B366" s="195"/>
      <c r="D366" s="183" t="s">
        <v>138</v>
      </c>
      <c r="E366" s="196" t="s">
        <v>1</v>
      </c>
      <c r="F366" s="197" t="s">
        <v>140</v>
      </c>
      <c r="H366" s="198">
        <v>4</v>
      </c>
      <c r="I366" s="199"/>
      <c r="L366" s="195"/>
      <c r="M366" s="200"/>
      <c r="N366" s="201"/>
      <c r="O366" s="201"/>
      <c r="P366" s="201"/>
      <c r="Q366" s="201"/>
      <c r="R366" s="201"/>
      <c r="S366" s="201"/>
      <c r="T366" s="202"/>
      <c r="AT366" s="196" t="s">
        <v>138</v>
      </c>
      <c r="AU366" s="196" t="s">
        <v>136</v>
      </c>
      <c r="AV366" s="14" t="s">
        <v>135</v>
      </c>
      <c r="AW366" s="14" t="s">
        <v>26</v>
      </c>
      <c r="AX366" s="14" t="s">
        <v>78</v>
      </c>
      <c r="AY366" s="196" t="s">
        <v>129</v>
      </c>
    </row>
    <row r="367" spans="1:65" s="2" customFormat="1" ht="16.5" customHeight="1">
      <c r="A367" s="32"/>
      <c r="B367" s="169"/>
      <c r="C367" s="203" t="s">
        <v>214</v>
      </c>
      <c r="D367" s="203" t="s">
        <v>162</v>
      </c>
      <c r="E367" s="204" t="s">
        <v>352</v>
      </c>
      <c r="F367" s="205" t="s">
        <v>353</v>
      </c>
      <c r="G367" s="206" t="s">
        <v>354</v>
      </c>
      <c r="H367" s="207">
        <v>5</v>
      </c>
      <c r="I367" s="208"/>
      <c r="J367" s="209">
        <f>ROUND(I367*H367,2)</f>
        <v>0</v>
      </c>
      <c r="K367" s="210"/>
      <c r="L367" s="211"/>
      <c r="M367" s="212" t="s">
        <v>1</v>
      </c>
      <c r="N367" s="213" t="s">
        <v>37</v>
      </c>
      <c r="O367" s="57"/>
      <c r="P367" s="180">
        <f>O367*H367</f>
        <v>0</v>
      </c>
      <c r="Q367" s="180">
        <v>0</v>
      </c>
      <c r="R367" s="180">
        <f>Q367*H367</f>
        <v>0</v>
      </c>
      <c r="S367" s="180">
        <v>0</v>
      </c>
      <c r="T367" s="181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82" t="s">
        <v>214</v>
      </c>
      <c r="AT367" s="182" t="s">
        <v>162</v>
      </c>
      <c r="AU367" s="182" t="s">
        <v>136</v>
      </c>
      <c r="AY367" s="16" t="s">
        <v>129</v>
      </c>
      <c r="BE367" s="96">
        <f>IF(N367="základná",J367,0)</f>
        <v>0</v>
      </c>
      <c r="BF367" s="96">
        <f>IF(N367="znížená",J367,0)</f>
        <v>0</v>
      </c>
      <c r="BG367" s="96">
        <f>IF(N367="zákl. prenesená",J367,0)</f>
        <v>0</v>
      </c>
      <c r="BH367" s="96">
        <f>IF(N367="zníž. prenesená",J367,0)</f>
        <v>0</v>
      </c>
      <c r="BI367" s="96">
        <f>IF(N367="nulová",J367,0)</f>
        <v>0</v>
      </c>
      <c r="BJ367" s="16" t="s">
        <v>136</v>
      </c>
      <c r="BK367" s="96">
        <f>ROUND(I367*H367,2)</f>
        <v>0</v>
      </c>
      <c r="BL367" s="16" t="s">
        <v>176</v>
      </c>
      <c r="BM367" s="182" t="s">
        <v>355</v>
      </c>
    </row>
    <row r="368" spans="1:65" s="2" customFormat="1">
      <c r="A368" s="32"/>
      <c r="B368" s="33"/>
      <c r="C368" s="32"/>
      <c r="D368" s="183" t="s">
        <v>137</v>
      </c>
      <c r="E368" s="32"/>
      <c r="F368" s="184" t="s">
        <v>353</v>
      </c>
      <c r="G368" s="32"/>
      <c r="H368" s="32"/>
      <c r="I368" s="105"/>
      <c r="J368" s="32"/>
      <c r="K368" s="32"/>
      <c r="L368" s="33"/>
      <c r="M368" s="185"/>
      <c r="N368" s="186"/>
      <c r="O368" s="57"/>
      <c r="P368" s="57"/>
      <c r="Q368" s="57"/>
      <c r="R368" s="57"/>
      <c r="S368" s="57"/>
      <c r="T368" s="58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T368" s="16" t="s">
        <v>137</v>
      </c>
      <c r="AU368" s="16" t="s">
        <v>136</v>
      </c>
    </row>
    <row r="369" spans="1:65" s="13" customFormat="1">
      <c r="B369" s="187"/>
      <c r="D369" s="183" t="s">
        <v>138</v>
      </c>
      <c r="E369" s="188" t="s">
        <v>1</v>
      </c>
      <c r="F369" s="189" t="s">
        <v>247</v>
      </c>
      <c r="H369" s="190">
        <v>5</v>
      </c>
      <c r="I369" s="191"/>
      <c r="L369" s="187"/>
      <c r="M369" s="192"/>
      <c r="N369" s="193"/>
      <c r="O369" s="193"/>
      <c r="P369" s="193"/>
      <c r="Q369" s="193"/>
      <c r="R369" s="193"/>
      <c r="S369" s="193"/>
      <c r="T369" s="194"/>
      <c r="AT369" s="188" t="s">
        <v>138</v>
      </c>
      <c r="AU369" s="188" t="s">
        <v>136</v>
      </c>
      <c r="AV369" s="13" t="s">
        <v>136</v>
      </c>
      <c r="AW369" s="13" t="s">
        <v>26</v>
      </c>
      <c r="AX369" s="13" t="s">
        <v>71</v>
      </c>
      <c r="AY369" s="188" t="s">
        <v>129</v>
      </c>
    </row>
    <row r="370" spans="1:65" s="14" customFormat="1">
      <c r="B370" s="195"/>
      <c r="D370" s="183" t="s">
        <v>138</v>
      </c>
      <c r="E370" s="196" t="s">
        <v>1</v>
      </c>
      <c r="F370" s="197" t="s">
        <v>140</v>
      </c>
      <c r="H370" s="198">
        <v>5</v>
      </c>
      <c r="I370" s="199"/>
      <c r="L370" s="195"/>
      <c r="M370" s="200"/>
      <c r="N370" s="201"/>
      <c r="O370" s="201"/>
      <c r="P370" s="201"/>
      <c r="Q370" s="201"/>
      <c r="R370" s="201"/>
      <c r="S370" s="201"/>
      <c r="T370" s="202"/>
      <c r="AT370" s="196" t="s">
        <v>138</v>
      </c>
      <c r="AU370" s="196" t="s">
        <v>136</v>
      </c>
      <c r="AV370" s="14" t="s">
        <v>135</v>
      </c>
      <c r="AW370" s="14" t="s">
        <v>26</v>
      </c>
      <c r="AX370" s="14" t="s">
        <v>78</v>
      </c>
      <c r="AY370" s="196" t="s">
        <v>129</v>
      </c>
    </row>
    <row r="371" spans="1:65" s="2" customFormat="1" ht="16.5" customHeight="1">
      <c r="A371" s="32"/>
      <c r="B371" s="169"/>
      <c r="C371" s="203" t="s">
        <v>356</v>
      </c>
      <c r="D371" s="203" t="s">
        <v>162</v>
      </c>
      <c r="E371" s="204" t="s">
        <v>357</v>
      </c>
      <c r="F371" s="205" t="s">
        <v>358</v>
      </c>
      <c r="G371" s="206" t="s">
        <v>354</v>
      </c>
      <c r="H371" s="207">
        <v>3</v>
      </c>
      <c r="I371" s="208"/>
      <c r="J371" s="209">
        <f>ROUND(I371*H371,2)</f>
        <v>0</v>
      </c>
      <c r="K371" s="210"/>
      <c r="L371" s="211"/>
      <c r="M371" s="212" t="s">
        <v>1</v>
      </c>
      <c r="N371" s="213" t="s">
        <v>37</v>
      </c>
      <c r="O371" s="57"/>
      <c r="P371" s="180">
        <f>O371*H371</f>
        <v>0</v>
      </c>
      <c r="Q371" s="180">
        <v>0</v>
      </c>
      <c r="R371" s="180">
        <f>Q371*H371</f>
        <v>0</v>
      </c>
      <c r="S371" s="180">
        <v>0</v>
      </c>
      <c r="T371" s="181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82" t="s">
        <v>214</v>
      </c>
      <c r="AT371" s="182" t="s">
        <v>162</v>
      </c>
      <c r="AU371" s="182" t="s">
        <v>136</v>
      </c>
      <c r="AY371" s="16" t="s">
        <v>129</v>
      </c>
      <c r="BE371" s="96">
        <f>IF(N371="základná",J371,0)</f>
        <v>0</v>
      </c>
      <c r="BF371" s="96">
        <f>IF(N371="znížená",J371,0)</f>
        <v>0</v>
      </c>
      <c r="BG371" s="96">
        <f>IF(N371="zákl. prenesená",J371,0)</f>
        <v>0</v>
      </c>
      <c r="BH371" s="96">
        <f>IF(N371="zníž. prenesená",J371,0)</f>
        <v>0</v>
      </c>
      <c r="BI371" s="96">
        <f>IF(N371="nulová",J371,0)</f>
        <v>0</v>
      </c>
      <c r="BJ371" s="16" t="s">
        <v>136</v>
      </c>
      <c r="BK371" s="96">
        <f>ROUND(I371*H371,2)</f>
        <v>0</v>
      </c>
      <c r="BL371" s="16" t="s">
        <v>176</v>
      </c>
      <c r="BM371" s="182" t="s">
        <v>359</v>
      </c>
    </row>
    <row r="372" spans="1:65" s="2" customFormat="1">
      <c r="A372" s="32"/>
      <c r="B372" s="33"/>
      <c r="C372" s="32"/>
      <c r="D372" s="183" t="s">
        <v>137</v>
      </c>
      <c r="E372" s="32"/>
      <c r="F372" s="184" t="s">
        <v>358</v>
      </c>
      <c r="G372" s="32"/>
      <c r="H372" s="32"/>
      <c r="I372" s="105"/>
      <c r="J372" s="32"/>
      <c r="K372" s="32"/>
      <c r="L372" s="33"/>
      <c r="M372" s="185"/>
      <c r="N372" s="186"/>
      <c r="O372" s="57"/>
      <c r="P372" s="57"/>
      <c r="Q372" s="57"/>
      <c r="R372" s="57"/>
      <c r="S372" s="57"/>
      <c r="T372" s="58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T372" s="16" t="s">
        <v>137</v>
      </c>
      <c r="AU372" s="16" t="s">
        <v>136</v>
      </c>
    </row>
    <row r="373" spans="1:65" s="13" customFormat="1">
      <c r="B373" s="187"/>
      <c r="D373" s="183" t="s">
        <v>138</v>
      </c>
      <c r="E373" s="188" t="s">
        <v>1</v>
      </c>
      <c r="F373" s="189" t="s">
        <v>360</v>
      </c>
      <c r="H373" s="190">
        <v>3</v>
      </c>
      <c r="I373" s="191"/>
      <c r="L373" s="187"/>
      <c r="M373" s="192"/>
      <c r="N373" s="193"/>
      <c r="O373" s="193"/>
      <c r="P373" s="193"/>
      <c r="Q373" s="193"/>
      <c r="R373" s="193"/>
      <c r="S373" s="193"/>
      <c r="T373" s="194"/>
      <c r="AT373" s="188" t="s">
        <v>138</v>
      </c>
      <c r="AU373" s="188" t="s">
        <v>136</v>
      </c>
      <c r="AV373" s="13" t="s">
        <v>136</v>
      </c>
      <c r="AW373" s="13" t="s">
        <v>26</v>
      </c>
      <c r="AX373" s="13" t="s">
        <v>71</v>
      </c>
      <c r="AY373" s="188" t="s">
        <v>129</v>
      </c>
    </row>
    <row r="374" spans="1:65" s="14" customFormat="1">
      <c r="B374" s="195"/>
      <c r="D374" s="183" t="s">
        <v>138</v>
      </c>
      <c r="E374" s="196" t="s">
        <v>1</v>
      </c>
      <c r="F374" s="197" t="s">
        <v>140</v>
      </c>
      <c r="H374" s="198">
        <v>3</v>
      </c>
      <c r="I374" s="199"/>
      <c r="L374" s="195"/>
      <c r="M374" s="200"/>
      <c r="N374" s="201"/>
      <c r="O374" s="201"/>
      <c r="P374" s="201"/>
      <c r="Q374" s="201"/>
      <c r="R374" s="201"/>
      <c r="S374" s="201"/>
      <c r="T374" s="202"/>
      <c r="AT374" s="196" t="s">
        <v>138</v>
      </c>
      <c r="AU374" s="196" t="s">
        <v>136</v>
      </c>
      <c r="AV374" s="14" t="s">
        <v>135</v>
      </c>
      <c r="AW374" s="14" t="s">
        <v>26</v>
      </c>
      <c r="AX374" s="14" t="s">
        <v>78</v>
      </c>
      <c r="AY374" s="196" t="s">
        <v>129</v>
      </c>
    </row>
    <row r="375" spans="1:65" s="2" customFormat="1" ht="16.5" customHeight="1">
      <c r="A375" s="32"/>
      <c r="B375" s="169"/>
      <c r="C375" s="203" t="s">
        <v>218</v>
      </c>
      <c r="D375" s="203" t="s">
        <v>162</v>
      </c>
      <c r="E375" s="204" t="s">
        <v>361</v>
      </c>
      <c r="F375" s="205" t="s">
        <v>362</v>
      </c>
      <c r="G375" s="206" t="s">
        <v>354</v>
      </c>
      <c r="H375" s="207">
        <v>2.5</v>
      </c>
      <c r="I375" s="208"/>
      <c r="J375" s="209">
        <f>ROUND(I375*H375,2)</f>
        <v>0</v>
      </c>
      <c r="K375" s="210"/>
      <c r="L375" s="211"/>
      <c r="M375" s="212" t="s">
        <v>1</v>
      </c>
      <c r="N375" s="213" t="s">
        <v>37</v>
      </c>
      <c r="O375" s="57"/>
      <c r="P375" s="180">
        <f>O375*H375</f>
        <v>0</v>
      </c>
      <c r="Q375" s="180">
        <v>0</v>
      </c>
      <c r="R375" s="180">
        <f>Q375*H375</f>
        <v>0</v>
      </c>
      <c r="S375" s="180">
        <v>0</v>
      </c>
      <c r="T375" s="181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82" t="s">
        <v>214</v>
      </c>
      <c r="AT375" s="182" t="s">
        <v>162</v>
      </c>
      <c r="AU375" s="182" t="s">
        <v>136</v>
      </c>
      <c r="AY375" s="16" t="s">
        <v>129</v>
      </c>
      <c r="BE375" s="96">
        <f>IF(N375="základná",J375,0)</f>
        <v>0</v>
      </c>
      <c r="BF375" s="96">
        <f>IF(N375="znížená",J375,0)</f>
        <v>0</v>
      </c>
      <c r="BG375" s="96">
        <f>IF(N375="zákl. prenesená",J375,0)</f>
        <v>0</v>
      </c>
      <c r="BH375" s="96">
        <f>IF(N375="zníž. prenesená",J375,0)</f>
        <v>0</v>
      </c>
      <c r="BI375" s="96">
        <f>IF(N375="nulová",J375,0)</f>
        <v>0</v>
      </c>
      <c r="BJ375" s="16" t="s">
        <v>136</v>
      </c>
      <c r="BK375" s="96">
        <f>ROUND(I375*H375,2)</f>
        <v>0</v>
      </c>
      <c r="BL375" s="16" t="s">
        <v>176</v>
      </c>
      <c r="BM375" s="182" t="s">
        <v>363</v>
      </c>
    </row>
    <row r="376" spans="1:65" s="2" customFormat="1">
      <c r="A376" s="32"/>
      <c r="B376" s="33"/>
      <c r="C376" s="32"/>
      <c r="D376" s="183" t="s">
        <v>137</v>
      </c>
      <c r="E376" s="32"/>
      <c r="F376" s="184" t="s">
        <v>362</v>
      </c>
      <c r="G376" s="32"/>
      <c r="H376" s="32"/>
      <c r="I376" s="105"/>
      <c r="J376" s="32"/>
      <c r="K376" s="32"/>
      <c r="L376" s="33"/>
      <c r="M376" s="185"/>
      <c r="N376" s="186"/>
      <c r="O376" s="57"/>
      <c r="P376" s="57"/>
      <c r="Q376" s="57"/>
      <c r="R376" s="57"/>
      <c r="S376" s="57"/>
      <c r="T376" s="58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T376" s="16" t="s">
        <v>137</v>
      </c>
      <c r="AU376" s="16" t="s">
        <v>136</v>
      </c>
    </row>
    <row r="377" spans="1:65" s="13" customFormat="1">
      <c r="B377" s="187"/>
      <c r="D377" s="183" t="s">
        <v>138</v>
      </c>
      <c r="E377" s="188" t="s">
        <v>1</v>
      </c>
      <c r="F377" s="189" t="s">
        <v>219</v>
      </c>
      <c r="H377" s="190">
        <v>2.5</v>
      </c>
      <c r="I377" s="191"/>
      <c r="L377" s="187"/>
      <c r="M377" s="192"/>
      <c r="N377" s="193"/>
      <c r="O377" s="193"/>
      <c r="P377" s="193"/>
      <c r="Q377" s="193"/>
      <c r="R377" s="193"/>
      <c r="S377" s="193"/>
      <c r="T377" s="194"/>
      <c r="AT377" s="188" t="s">
        <v>138</v>
      </c>
      <c r="AU377" s="188" t="s">
        <v>136</v>
      </c>
      <c r="AV377" s="13" t="s">
        <v>136</v>
      </c>
      <c r="AW377" s="13" t="s">
        <v>26</v>
      </c>
      <c r="AX377" s="13" t="s">
        <v>71</v>
      </c>
      <c r="AY377" s="188" t="s">
        <v>129</v>
      </c>
    </row>
    <row r="378" spans="1:65" s="14" customFormat="1">
      <c r="B378" s="195"/>
      <c r="D378" s="183" t="s">
        <v>138</v>
      </c>
      <c r="E378" s="196" t="s">
        <v>1</v>
      </c>
      <c r="F378" s="197" t="s">
        <v>140</v>
      </c>
      <c r="H378" s="198">
        <v>2.5</v>
      </c>
      <c r="I378" s="199"/>
      <c r="L378" s="195"/>
      <c r="M378" s="200"/>
      <c r="N378" s="201"/>
      <c r="O378" s="201"/>
      <c r="P378" s="201"/>
      <c r="Q378" s="201"/>
      <c r="R378" s="201"/>
      <c r="S378" s="201"/>
      <c r="T378" s="202"/>
      <c r="AT378" s="196" t="s">
        <v>138</v>
      </c>
      <c r="AU378" s="196" t="s">
        <v>136</v>
      </c>
      <c r="AV378" s="14" t="s">
        <v>135</v>
      </c>
      <c r="AW378" s="14" t="s">
        <v>26</v>
      </c>
      <c r="AX378" s="14" t="s">
        <v>78</v>
      </c>
      <c r="AY378" s="196" t="s">
        <v>129</v>
      </c>
    </row>
    <row r="379" spans="1:65" s="2" customFormat="1" ht="24" customHeight="1">
      <c r="A379" s="32"/>
      <c r="B379" s="169"/>
      <c r="C379" s="170" t="s">
        <v>364</v>
      </c>
      <c r="D379" s="170" t="s">
        <v>131</v>
      </c>
      <c r="E379" s="171" t="s">
        <v>365</v>
      </c>
      <c r="F379" s="172" t="s">
        <v>366</v>
      </c>
      <c r="G379" s="173" t="s">
        <v>237</v>
      </c>
      <c r="H379" s="174">
        <v>47.5</v>
      </c>
      <c r="I379" s="175"/>
      <c r="J379" s="176">
        <f>ROUND(I379*H379,2)</f>
        <v>0</v>
      </c>
      <c r="K379" s="177"/>
      <c r="L379" s="33"/>
      <c r="M379" s="178" t="s">
        <v>1</v>
      </c>
      <c r="N379" s="179" t="s">
        <v>37</v>
      </c>
      <c r="O379" s="57"/>
      <c r="P379" s="180">
        <f>O379*H379</f>
        <v>0</v>
      </c>
      <c r="Q379" s="180">
        <v>0</v>
      </c>
      <c r="R379" s="180">
        <f>Q379*H379</f>
        <v>0</v>
      </c>
      <c r="S379" s="180">
        <v>0</v>
      </c>
      <c r="T379" s="181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82" t="s">
        <v>176</v>
      </c>
      <c r="AT379" s="182" t="s">
        <v>131</v>
      </c>
      <c r="AU379" s="182" t="s">
        <v>136</v>
      </c>
      <c r="AY379" s="16" t="s">
        <v>129</v>
      </c>
      <c r="BE379" s="96">
        <f>IF(N379="základná",J379,0)</f>
        <v>0</v>
      </c>
      <c r="BF379" s="96">
        <f>IF(N379="znížená",J379,0)</f>
        <v>0</v>
      </c>
      <c r="BG379" s="96">
        <f>IF(N379="zákl. prenesená",J379,0)</f>
        <v>0</v>
      </c>
      <c r="BH379" s="96">
        <f>IF(N379="zníž. prenesená",J379,0)</f>
        <v>0</v>
      </c>
      <c r="BI379" s="96">
        <f>IF(N379="nulová",J379,0)</f>
        <v>0</v>
      </c>
      <c r="BJ379" s="16" t="s">
        <v>136</v>
      </c>
      <c r="BK379" s="96">
        <f>ROUND(I379*H379,2)</f>
        <v>0</v>
      </c>
      <c r="BL379" s="16" t="s">
        <v>176</v>
      </c>
      <c r="BM379" s="182" t="s">
        <v>367</v>
      </c>
    </row>
    <row r="380" spans="1:65" s="2" customFormat="1" ht="19.5">
      <c r="A380" s="32"/>
      <c r="B380" s="33"/>
      <c r="C380" s="32"/>
      <c r="D380" s="183" t="s">
        <v>137</v>
      </c>
      <c r="E380" s="32"/>
      <c r="F380" s="184" t="s">
        <v>366</v>
      </c>
      <c r="G380" s="32"/>
      <c r="H380" s="32"/>
      <c r="I380" s="105"/>
      <c r="J380" s="32"/>
      <c r="K380" s="32"/>
      <c r="L380" s="33"/>
      <c r="M380" s="185"/>
      <c r="N380" s="186"/>
      <c r="O380" s="57"/>
      <c r="P380" s="57"/>
      <c r="Q380" s="57"/>
      <c r="R380" s="57"/>
      <c r="S380" s="57"/>
      <c r="T380" s="58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T380" s="16" t="s">
        <v>137</v>
      </c>
      <c r="AU380" s="16" t="s">
        <v>136</v>
      </c>
    </row>
    <row r="381" spans="1:65" s="13" customFormat="1">
      <c r="B381" s="187"/>
      <c r="D381" s="183" t="s">
        <v>138</v>
      </c>
      <c r="E381" s="188" t="s">
        <v>1</v>
      </c>
      <c r="F381" s="189" t="s">
        <v>368</v>
      </c>
      <c r="H381" s="190">
        <v>4.9000000000000004</v>
      </c>
      <c r="I381" s="191"/>
      <c r="L381" s="187"/>
      <c r="M381" s="192"/>
      <c r="N381" s="193"/>
      <c r="O381" s="193"/>
      <c r="P381" s="193"/>
      <c r="Q381" s="193"/>
      <c r="R381" s="193"/>
      <c r="S381" s="193"/>
      <c r="T381" s="194"/>
      <c r="AT381" s="188" t="s">
        <v>138</v>
      </c>
      <c r="AU381" s="188" t="s">
        <v>136</v>
      </c>
      <c r="AV381" s="13" t="s">
        <v>136</v>
      </c>
      <c r="AW381" s="13" t="s">
        <v>26</v>
      </c>
      <c r="AX381" s="13" t="s">
        <v>71</v>
      </c>
      <c r="AY381" s="188" t="s">
        <v>129</v>
      </c>
    </row>
    <row r="382" spans="1:65" s="13" customFormat="1">
      <c r="B382" s="187"/>
      <c r="D382" s="183" t="s">
        <v>138</v>
      </c>
      <c r="E382" s="188" t="s">
        <v>1</v>
      </c>
      <c r="F382" s="189" t="s">
        <v>369</v>
      </c>
      <c r="H382" s="190">
        <v>9.6</v>
      </c>
      <c r="I382" s="191"/>
      <c r="L382" s="187"/>
      <c r="M382" s="192"/>
      <c r="N382" s="193"/>
      <c r="O382" s="193"/>
      <c r="P382" s="193"/>
      <c r="Q382" s="193"/>
      <c r="R382" s="193"/>
      <c r="S382" s="193"/>
      <c r="T382" s="194"/>
      <c r="AT382" s="188" t="s">
        <v>138</v>
      </c>
      <c r="AU382" s="188" t="s">
        <v>136</v>
      </c>
      <c r="AV382" s="13" t="s">
        <v>136</v>
      </c>
      <c r="AW382" s="13" t="s">
        <v>26</v>
      </c>
      <c r="AX382" s="13" t="s">
        <v>71</v>
      </c>
      <c r="AY382" s="188" t="s">
        <v>129</v>
      </c>
    </row>
    <row r="383" spans="1:65" s="13" customFormat="1">
      <c r="B383" s="187"/>
      <c r="D383" s="183" t="s">
        <v>138</v>
      </c>
      <c r="E383" s="188" t="s">
        <v>1</v>
      </c>
      <c r="F383" s="189" t="s">
        <v>370</v>
      </c>
      <c r="H383" s="190">
        <v>10.44</v>
      </c>
      <c r="I383" s="191"/>
      <c r="L383" s="187"/>
      <c r="M383" s="192"/>
      <c r="N383" s="193"/>
      <c r="O383" s="193"/>
      <c r="P383" s="193"/>
      <c r="Q383" s="193"/>
      <c r="R383" s="193"/>
      <c r="S383" s="193"/>
      <c r="T383" s="194"/>
      <c r="AT383" s="188" t="s">
        <v>138</v>
      </c>
      <c r="AU383" s="188" t="s">
        <v>136</v>
      </c>
      <c r="AV383" s="13" t="s">
        <v>136</v>
      </c>
      <c r="AW383" s="13" t="s">
        <v>26</v>
      </c>
      <c r="AX383" s="13" t="s">
        <v>71</v>
      </c>
      <c r="AY383" s="188" t="s">
        <v>129</v>
      </c>
    </row>
    <row r="384" spans="1:65" s="13" customFormat="1">
      <c r="B384" s="187"/>
      <c r="D384" s="183" t="s">
        <v>138</v>
      </c>
      <c r="E384" s="188" t="s">
        <v>1</v>
      </c>
      <c r="F384" s="189" t="s">
        <v>371</v>
      </c>
      <c r="H384" s="190">
        <v>7.92</v>
      </c>
      <c r="I384" s="191"/>
      <c r="L384" s="187"/>
      <c r="M384" s="192"/>
      <c r="N384" s="193"/>
      <c r="O384" s="193"/>
      <c r="P384" s="193"/>
      <c r="Q384" s="193"/>
      <c r="R384" s="193"/>
      <c r="S384" s="193"/>
      <c r="T384" s="194"/>
      <c r="AT384" s="188" t="s">
        <v>138</v>
      </c>
      <c r="AU384" s="188" t="s">
        <v>136</v>
      </c>
      <c r="AV384" s="13" t="s">
        <v>136</v>
      </c>
      <c r="AW384" s="13" t="s">
        <v>26</v>
      </c>
      <c r="AX384" s="13" t="s">
        <v>71</v>
      </c>
      <c r="AY384" s="188" t="s">
        <v>129</v>
      </c>
    </row>
    <row r="385" spans="1:65" s="13" customFormat="1">
      <c r="B385" s="187"/>
      <c r="D385" s="183" t="s">
        <v>138</v>
      </c>
      <c r="E385" s="188" t="s">
        <v>1</v>
      </c>
      <c r="F385" s="189" t="s">
        <v>372</v>
      </c>
      <c r="H385" s="190">
        <v>14.64</v>
      </c>
      <c r="I385" s="191"/>
      <c r="L385" s="187"/>
      <c r="M385" s="192"/>
      <c r="N385" s="193"/>
      <c r="O385" s="193"/>
      <c r="P385" s="193"/>
      <c r="Q385" s="193"/>
      <c r="R385" s="193"/>
      <c r="S385" s="193"/>
      <c r="T385" s="194"/>
      <c r="AT385" s="188" t="s">
        <v>138</v>
      </c>
      <c r="AU385" s="188" t="s">
        <v>136</v>
      </c>
      <c r="AV385" s="13" t="s">
        <v>136</v>
      </c>
      <c r="AW385" s="13" t="s">
        <v>26</v>
      </c>
      <c r="AX385" s="13" t="s">
        <v>71</v>
      </c>
      <c r="AY385" s="188" t="s">
        <v>129</v>
      </c>
    </row>
    <row r="386" spans="1:65" s="14" customFormat="1">
      <c r="B386" s="195"/>
      <c r="D386" s="183" t="s">
        <v>138</v>
      </c>
      <c r="E386" s="196" t="s">
        <v>1</v>
      </c>
      <c r="F386" s="197" t="s">
        <v>140</v>
      </c>
      <c r="H386" s="198">
        <v>47.5</v>
      </c>
      <c r="I386" s="199"/>
      <c r="L386" s="195"/>
      <c r="M386" s="200"/>
      <c r="N386" s="201"/>
      <c r="O386" s="201"/>
      <c r="P386" s="201"/>
      <c r="Q386" s="201"/>
      <c r="R386" s="201"/>
      <c r="S386" s="201"/>
      <c r="T386" s="202"/>
      <c r="AT386" s="196" t="s">
        <v>138</v>
      </c>
      <c r="AU386" s="196" t="s">
        <v>136</v>
      </c>
      <c r="AV386" s="14" t="s">
        <v>135</v>
      </c>
      <c r="AW386" s="14" t="s">
        <v>26</v>
      </c>
      <c r="AX386" s="14" t="s">
        <v>78</v>
      </c>
      <c r="AY386" s="196" t="s">
        <v>129</v>
      </c>
    </row>
    <row r="387" spans="1:65" s="2" customFormat="1" ht="24" customHeight="1">
      <c r="A387" s="32"/>
      <c r="B387" s="169"/>
      <c r="C387" s="170" t="s">
        <v>222</v>
      </c>
      <c r="D387" s="170" t="s">
        <v>131</v>
      </c>
      <c r="E387" s="171" t="s">
        <v>373</v>
      </c>
      <c r="F387" s="172" t="s">
        <v>374</v>
      </c>
      <c r="G387" s="173" t="s">
        <v>237</v>
      </c>
      <c r="H387" s="174">
        <v>38.4</v>
      </c>
      <c r="I387" s="175"/>
      <c r="J387" s="176">
        <f>ROUND(I387*H387,2)</f>
        <v>0</v>
      </c>
      <c r="K387" s="177"/>
      <c r="L387" s="33"/>
      <c r="M387" s="178" t="s">
        <v>1</v>
      </c>
      <c r="N387" s="179" t="s">
        <v>37</v>
      </c>
      <c r="O387" s="57"/>
      <c r="P387" s="180">
        <f>O387*H387</f>
        <v>0</v>
      </c>
      <c r="Q387" s="180">
        <v>0</v>
      </c>
      <c r="R387" s="180">
        <f>Q387*H387</f>
        <v>0</v>
      </c>
      <c r="S387" s="180">
        <v>0</v>
      </c>
      <c r="T387" s="181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82" t="s">
        <v>176</v>
      </c>
      <c r="AT387" s="182" t="s">
        <v>131</v>
      </c>
      <c r="AU387" s="182" t="s">
        <v>136</v>
      </c>
      <c r="AY387" s="16" t="s">
        <v>129</v>
      </c>
      <c r="BE387" s="96">
        <f>IF(N387="základná",J387,0)</f>
        <v>0</v>
      </c>
      <c r="BF387" s="96">
        <f>IF(N387="znížená",J387,0)</f>
        <v>0</v>
      </c>
      <c r="BG387" s="96">
        <f>IF(N387="zákl. prenesená",J387,0)</f>
        <v>0</v>
      </c>
      <c r="BH387" s="96">
        <f>IF(N387="zníž. prenesená",J387,0)</f>
        <v>0</v>
      </c>
      <c r="BI387" s="96">
        <f>IF(N387="nulová",J387,0)</f>
        <v>0</v>
      </c>
      <c r="BJ387" s="16" t="s">
        <v>136</v>
      </c>
      <c r="BK387" s="96">
        <f>ROUND(I387*H387,2)</f>
        <v>0</v>
      </c>
      <c r="BL387" s="16" t="s">
        <v>176</v>
      </c>
      <c r="BM387" s="182" t="s">
        <v>375</v>
      </c>
    </row>
    <row r="388" spans="1:65" s="2" customFormat="1" ht="19.5">
      <c r="A388" s="32"/>
      <c r="B388" s="33"/>
      <c r="C388" s="32"/>
      <c r="D388" s="183" t="s">
        <v>137</v>
      </c>
      <c r="E388" s="32"/>
      <c r="F388" s="184" t="s">
        <v>374</v>
      </c>
      <c r="G388" s="32"/>
      <c r="H388" s="32"/>
      <c r="I388" s="105"/>
      <c r="J388" s="32"/>
      <c r="K388" s="32"/>
      <c r="L388" s="33"/>
      <c r="M388" s="185"/>
      <c r="N388" s="186"/>
      <c r="O388" s="57"/>
      <c r="P388" s="57"/>
      <c r="Q388" s="57"/>
      <c r="R388" s="57"/>
      <c r="S388" s="57"/>
      <c r="T388" s="58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T388" s="16" t="s">
        <v>137</v>
      </c>
      <c r="AU388" s="16" t="s">
        <v>136</v>
      </c>
    </row>
    <row r="389" spans="1:65" s="13" customFormat="1">
      <c r="B389" s="187"/>
      <c r="D389" s="183" t="s">
        <v>138</v>
      </c>
      <c r="E389" s="188" t="s">
        <v>1</v>
      </c>
      <c r="F389" s="189" t="s">
        <v>376</v>
      </c>
      <c r="H389" s="190">
        <v>24.4</v>
      </c>
      <c r="I389" s="191"/>
      <c r="L389" s="187"/>
      <c r="M389" s="192"/>
      <c r="N389" s="193"/>
      <c r="O389" s="193"/>
      <c r="P389" s="193"/>
      <c r="Q389" s="193"/>
      <c r="R389" s="193"/>
      <c r="S389" s="193"/>
      <c r="T389" s="194"/>
      <c r="AT389" s="188" t="s">
        <v>138</v>
      </c>
      <c r="AU389" s="188" t="s">
        <v>136</v>
      </c>
      <c r="AV389" s="13" t="s">
        <v>136</v>
      </c>
      <c r="AW389" s="13" t="s">
        <v>26</v>
      </c>
      <c r="AX389" s="13" t="s">
        <v>71</v>
      </c>
      <c r="AY389" s="188" t="s">
        <v>129</v>
      </c>
    </row>
    <row r="390" spans="1:65" s="13" customFormat="1">
      <c r="B390" s="187"/>
      <c r="D390" s="183" t="s">
        <v>138</v>
      </c>
      <c r="E390" s="188" t="s">
        <v>1</v>
      </c>
      <c r="F390" s="189" t="s">
        <v>377</v>
      </c>
      <c r="H390" s="190">
        <v>14</v>
      </c>
      <c r="I390" s="191"/>
      <c r="L390" s="187"/>
      <c r="M390" s="192"/>
      <c r="N390" s="193"/>
      <c r="O390" s="193"/>
      <c r="P390" s="193"/>
      <c r="Q390" s="193"/>
      <c r="R390" s="193"/>
      <c r="S390" s="193"/>
      <c r="T390" s="194"/>
      <c r="AT390" s="188" t="s">
        <v>138</v>
      </c>
      <c r="AU390" s="188" t="s">
        <v>136</v>
      </c>
      <c r="AV390" s="13" t="s">
        <v>136</v>
      </c>
      <c r="AW390" s="13" t="s">
        <v>26</v>
      </c>
      <c r="AX390" s="13" t="s">
        <v>71</v>
      </c>
      <c r="AY390" s="188" t="s">
        <v>129</v>
      </c>
    </row>
    <row r="391" spans="1:65" s="14" customFormat="1">
      <c r="B391" s="195"/>
      <c r="D391" s="183" t="s">
        <v>138</v>
      </c>
      <c r="E391" s="196" t="s">
        <v>1</v>
      </c>
      <c r="F391" s="197" t="s">
        <v>140</v>
      </c>
      <c r="H391" s="198">
        <v>38.4</v>
      </c>
      <c r="I391" s="199"/>
      <c r="L391" s="195"/>
      <c r="M391" s="200"/>
      <c r="N391" s="201"/>
      <c r="O391" s="201"/>
      <c r="P391" s="201"/>
      <c r="Q391" s="201"/>
      <c r="R391" s="201"/>
      <c r="S391" s="201"/>
      <c r="T391" s="202"/>
      <c r="AT391" s="196" t="s">
        <v>138</v>
      </c>
      <c r="AU391" s="196" t="s">
        <v>136</v>
      </c>
      <c r="AV391" s="14" t="s">
        <v>135</v>
      </c>
      <c r="AW391" s="14" t="s">
        <v>26</v>
      </c>
      <c r="AX391" s="14" t="s">
        <v>78</v>
      </c>
      <c r="AY391" s="196" t="s">
        <v>129</v>
      </c>
    </row>
    <row r="392" spans="1:65" s="2" customFormat="1" ht="24" customHeight="1">
      <c r="A392" s="32"/>
      <c r="B392" s="169"/>
      <c r="C392" s="170" t="s">
        <v>378</v>
      </c>
      <c r="D392" s="170" t="s">
        <v>131</v>
      </c>
      <c r="E392" s="171" t="s">
        <v>379</v>
      </c>
      <c r="F392" s="172" t="s">
        <v>380</v>
      </c>
      <c r="G392" s="173" t="s">
        <v>134</v>
      </c>
      <c r="H392" s="174">
        <v>2.6909999999999998</v>
      </c>
      <c r="I392" s="175"/>
      <c r="J392" s="176">
        <f>ROUND(I392*H392,2)</f>
        <v>0</v>
      </c>
      <c r="K392" s="177"/>
      <c r="L392" s="33"/>
      <c r="M392" s="178" t="s">
        <v>1</v>
      </c>
      <c r="N392" s="179" t="s">
        <v>37</v>
      </c>
      <c r="O392" s="57"/>
      <c r="P392" s="180">
        <f>O392*H392</f>
        <v>0</v>
      </c>
      <c r="Q392" s="180">
        <v>0</v>
      </c>
      <c r="R392" s="180">
        <f>Q392*H392</f>
        <v>0</v>
      </c>
      <c r="S392" s="180">
        <v>0</v>
      </c>
      <c r="T392" s="181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82" t="s">
        <v>176</v>
      </c>
      <c r="AT392" s="182" t="s">
        <v>131</v>
      </c>
      <c r="AU392" s="182" t="s">
        <v>136</v>
      </c>
      <c r="AY392" s="16" t="s">
        <v>129</v>
      </c>
      <c r="BE392" s="96">
        <f>IF(N392="základná",J392,0)</f>
        <v>0</v>
      </c>
      <c r="BF392" s="96">
        <f>IF(N392="znížená",J392,0)</f>
        <v>0</v>
      </c>
      <c r="BG392" s="96">
        <f>IF(N392="zákl. prenesená",J392,0)</f>
        <v>0</v>
      </c>
      <c r="BH392" s="96">
        <f>IF(N392="zníž. prenesená",J392,0)</f>
        <v>0</v>
      </c>
      <c r="BI392" s="96">
        <f>IF(N392="nulová",J392,0)</f>
        <v>0</v>
      </c>
      <c r="BJ392" s="16" t="s">
        <v>136</v>
      </c>
      <c r="BK392" s="96">
        <f>ROUND(I392*H392,2)</f>
        <v>0</v>
      </c>
      <c r="BL392" s="16" t="s">
        <v>176</v>
      </c>
      <c r="BM392" s="182" t="s">
        <v>381</v>
      </c>
    </row>
    <row r="393" spans="1:65" s="2" customFormat="1" ht="19.5">
      <c r="A393" s="32"/>
      <c r="B393" s="33"/>
      <c r="C393" s="32"/>
      <c r="D393" s="183" t="s">
        <v>137</v>
      </c>
      <c r="E393" s="32"/>
      <c r="F393" s="184" t="s">
        <v>380</v>
      </c>
      <c r="G393" s="32"/>
      <c r="H393" s="32"/>
      <c r="I393" s="105"/>
      <c r="J393" s="32"/>
      <c r="K393" s="32"/>
      <c r="L393" s="33"/>
      <c r="M393" s="185"/>
      <c r="N393" s="186"/>
      <c r="O393" s="57"/>
      <c r="P393" s="57"/>
      <c r="Q393" s="57"/>
      <c r="R393" s="57"/>
      <c r="S393" s="57"/>
      <c r="T393" s="58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T393" s="16" t="s">
        <v>137</v>
      </c>
      <c r="AU393" s="16" t="s">
        <v>136</v>
      </c>
    </row>
    <row r="394" spans="1:65" s="13" customFormat="1">
      <c r="B394" s="187"/>
      <c r="D394" s="183" t="s">
        <v>138</v>
      </c>
      <c r="E394" s="188" t="s">
        <v>1</v>
      </c>
      <c r="F394" s="189" t="s">
        <v>255</v>
      </c>
      <c r="H394" s="190">
        <v>0.125</v>
      </c>
      <c r="I394" s="191"/>
      <c r="L394" s="187"/>
      <c r="M394" s="192"/>
      <c r="N394" s="193"/>
      <c r="O394" s="193"/>
      <c r="P394" s="193"/>
      <c r="Q394" s="193"/>
      <c r="R394" s="193"/>
      <c r="S394" s="193"/>
      <c r="T394" s="194"/>
      <c r="AT394" s="188" t="s">
        <v>138</v>
      </c>
      <c r="AU394" s="188" t="s">
        <v>136</v>
      </c>
      <c r="AV394" s="13" t="s">
        <v>136</v>
      </c>
      <c r="AW394" s="13" t="s">
        <v>26</v>
      </c>
      <c r="AX394" s="13" t="s">
        <v>71</v>
      </c>
      <c r="AY394" s="188" t="s">
        <v>129</v>
      </c>
    </row>
    <row r="395" spans="1:65" s="13" customFormat="1">
      <c r="B395" s="187"/>
      <c r="D395" s="183" t="s">
        <v>138</v>
      </c>
      <c r="E395" s="188" t="s">
        <v>1</v>
      </c>
      <c r="F395" s="189" t="s">
        <v>256</v>
      </c>
      <c r="H395" s="190">
        <v>0.246</v>
      </c>
      <c r="I395" s="191"/>
      <c r="L395" s="187"/>
      <c r="M395" s="192"/>
      <c r="N395" s="193"/>
      <c r="O395" s="193"/>
      <c r="P395" s="193"/>
      <c r="Q395" s="193"/>
      <c r="R395" s="193"/>
      <c r="S395" s="193"/>
      <c r="T395" s="194"/>
      <c r="AT395" s="188" t="s">
        <v>138</v>
      </c>
      <c r="AU395" s="188" t="s">
        <v>136</v>
      </c>
      <c r="AV395" s="13" t="s">
        <v>136</v>
      </c>
      <c r="AW395" s="13" t="s">
        <v>26</v>
      </c>
      <c r="AX395" s="13" t="s">
        <v>71</v>
      </c>
      <c r="AY395" s="188" t="s">
        <v>129</v>
      </c>
    </row>
    <row r="396" spans="1:65" s="13" customFormat="1">
      <c r="B396" s="187"/>
      <c r="D396" s="183" t="s">
        <v>138</v>
      </c>
      <c r="E396" s="188" t="s">
        <v>1</v>
      </c>
      <c r="F396" s="189" t="s">
        <v>257</v>
      </c>
      <c r="H396" s="190">
        <v>0.26700000000000002</v>
      </c>
      <c r="I396" s="191"/>
      <c r="L396" s="187"/>
      <c r="M396" s="192"/>
      <c r="N396" s="193"/>
      <c r="O396" s="193"/>
      <c r="P396" s="193"/>
      <c r="Q396" s="193"/>
      <c r="R396" s="193"/>
      <c r="S396" s="193"/>
      <c r="T396" s="194"/>
      <c r="AT396" s="188" t="s">
        <v>138</v>
      </c>
      <c r="AU396" s="188" t="s">
        <v>136</v>
      </c>
      <c r="AV396" s="13" t="s">
        <v>136</v>
      </c>
      <c r="AW396" s="13" t="s">
        <v>26</v>
      </c>
      <c r="AX396" s="13" t="s">
        <v>71</v>
      </c>
      <c r="AY396" s="188" t="s">
        <v>129</v>
      </c>
    </row>
    <row r="397" spans="1:65" s="13" customFormat="1">
      <c r="B397" s="187"/>
      <c r="D397" s="183" t="s">
        <v>138</v>
      </c>
      <c r="E397" s="188" t="s">
        <v>1</v>
      </c>
      <c r="F397" s="189" t="s">
        <v>259</v>
      </c>
      <c r="H397" s="190">
        <v>0.20300000000000001</v>
      </c>
      <c r="I397" s="191"/>
      <c r="L397" s="187"/>
      <c r="M397" s="192"/>
      <c r="N397" s="193"/>
      <c r="O397" s="193"/>
      <c r="P397" s="193"/>
      <c r="Q397" s="193"/>
      <c r="R397" s="193"/>
      <c r="S397" s="193"/>
      <c r="T397" s="194"/>
      <c r="AT397" s="188" t="s">
        <v>138</v>
      </c>
      <c r="AU397" s="188" t="s">
        <v>136</v>
      </c>
      <c r="AV397" s="13" t="s">
        <v>136</v>
      </c>
      <c r="AW397" s="13" t="s">
        <v>26</v>
      </c>
      <c r="AX397" s="13" t="s">
        <v>71</v>
      </c>
      <c r="AY397" s="188" t="s">
        <v>129</v>
      </c>
    </row>
    <row r="398" spans="1:65" s="13" customFormat="1">
      <c r="B398" s="187"/>
      <c r="D398" s="183" t="s">
        <v>138</v>
      </c>
      <c r="E398" s="188" t="s">
        <v>1</v>
      </c>
      <c r="F398" s="189" t="s">
        <v>260</v>
      </c>
      <c r="H398" s="190">
        <v>0.375</v>
      </c>
      <c r="I398" s="191"/>
      <c r="L398" s="187"/>
      <c r="M398" s="192"/>
      <c r="N398" s="193"/>
      <c r="O398" s="193"/>
      <c r="P398" s="193"/>
      <c r="Q398" s="193"/>
      <c r="R398" s="193"/>
      <c r="S398" s="193"/>
      <c r="T398" s="194"/>
      <c r="AT398" s="188" t="s">
        <v>138</v>
      </c>
      <c r="AU398" s="188" t="s">
        <v>136</v>
      </c>
      <c r="AV398" s="13" t="s">
        <v>136</v>
      </c>
      <c r="AW398" s="13" t="s">
        <v>26</v>
      </c>
      <c r="AX398" s="13" t="s">
        <v>71</v>
      </c>
      <c r="AY398" s="188" t="s">
        <v>129</v>
      </c>
    </row>
    <row r="399" spans="1:65" s="13" customFormat="1">
      <c r="B399" s="187"/>
      <c r="D399" s="183" t="s">
        <v>138</v>
      </c>
      <c r="E399" s="188" t="s">
        <v>1</v>
      </c>
      <c r="F399" s="189" t="s">
        <v>262</v>
      </c>
      <c r="H399" s="190">
        <v>0.53800000000000003</v>
      </c>
      <c r="I399" s="191"/>
      <c r="L399" s="187"/>
      <c r="M399" s="192"/>
      <c r="N399" s="193"/>
      <c r="O399" s="193"/>
      <c r="P399" s="193"/>
      <c r="Q399" s="193"/>
      <c r="R399" s="193"/>
      <c r="S399" s="193"/>
      <c r="T399" s="194"/>
      <c r="AT399" s="188" t="s">
        <v>138</v>
      </c>
      <c r="AU399" s="188" t="s">
        <v>136</v>
      </c>
      <c r="AV399" s="13" t="s">
        <v>136</v>
      </c>
      <c r="AW399" s="13" t="s">
        <v>26</v>
      </c>
      <c r="AX399" s="13" t="s">
        <v>71</v>
      </c>
      <c r="AY399" s="188" t="s">
        <v>129</v>
      </c>
    </row>
    <row r="400" spans="1:65" s="13" customFormat="1">
      <c r="B400" s="187"/>
      <c r="D400" s="183" t="s">
        <v>138</v>
      </c>
      <c r="E400" s="188" t="s">
        <v>1</v>
      </c>
      <c r="F400" s="189" t="s">
        <v>263</v>
      </c>
      <c r="H400" s="190">
        <v>0.93700000000000006</v>
      </c>
      <c r="I400" s="191"/>
      <c r="L400" s="187"/>
      <c r="M400" s="192"/>
      <c r="N400" s="193"/>
      <c r="O400" s="193"/>
      <c r="P400" s="193"/>
      <c r="Q400" s="193"/>
      <c r="R400" s="193"/>
      <c r="S400" s="193"/>
      <c r="T400" s="194"/>
      <c r="AT400" s="188" t="s">
        <v>138</v>
      </c>
      <c r="AU400" s="188" t="s">
        <v>136</v>
      </c>
      <c r="AV400" s="13" t="s">
        <v>136</v>
      </c>
      <c r="AW400" s="13" t="s">
        <v>26</v>
      </c>
      <c r="AX400" s="13" t="s">
        <v>71</v>
      </c>
      <c r="AY400" s="188" t="s">
        <v>129</v>
      </c>
    </row>
    <row r="401" spans="1:65" s="14" customFormat="1">
      <c r="B401" s="195"/>
      <c r="D401" s="183" t="s">
        <v>138</v>
      </c>
      <c r="E401" s="196" t="s">
        <v>1</v>
      </c>
      <c r="F401" s="197" t="s">
        <v>140</v>
      </c>
      <c r="H401" s="198">
        <v>2.6909999999999998</v>
      </c>
      <c r="I401" s="199"/>
      <c r="L401" s="195"/>
      <c r="M401" s="200"/>
      <c r="N401" s="201"/>
      <c r="O401" s="201"/>
      <c r="P401" s="201"/>
      <c r="Q401" s="201"/>
      <c r="R401" s="201"/>
      <c r="S401" s="201"/>
      <c r="T401" s="202"/>
      <c r="AT401" s="196" t="s">
        <v>138</v>
      </c>
      <c r="AU401" s="196" t="s">
        <v>136</v>
      </c>
      <c r="AV401" s="14" t="s">
        <v>135</v>
      </c>
      <c r="AW401" s="14" t="s">
        <v>26</v>
      </c>
      <c r="AX401" s="14" t="s">
        <v>78</v>
      </c>
      <c r="AY401" s="196" t="s">
        <v>129</v>
      </c>
    </row>
    <row r="402" spans="1:65" s="2" customFormat="1" ht="24" customHeight="1">
      <c r="A402" s="32"/>
      <c r="B402" s="169"/>
      <c r="C402" s="170" t="s">
        <v>226</v>
      </c>
      <c r="D402" s="170" t="s">
        <v>131</v>
      </c>
      <c r="E402" s="171" t="s">
        <v>382</v>
      </c>
      <c r="F402" s="172" t="s">
        <v>383</v>
      </c>
      <c r="G402" s="173" t="s">
        <v>237</v>
      </c>
      <c r="H402" s="174">
        <v>84.04</v>
      </c>
      <c r="I402" s="175"/>
      <c r="J402" s="176">
        <f>ROUND(I402*H402,2)</f>
        <v>0</v>
      </c>
      <c r="K402" s="177"/>
      <c r="L402" s="33"/>
      <c r="M402" s="178" t="s">
        <v>1</v>
      </c>
      <c r="N402" s="179" t="s">
        <v>37</v>
      </c>
      <c r="O402" s="57"/>
      <c r="P402" s="180">
        <f>O402*H402</f>
        <v>0</v>
      </c>
      <c r="Q402" s="180">
        <v>0</v>
      </c>
      <c r="R402" s="180">
        <f>Q402*H402</f>
        <v>0</v>
      </c>
      <c r="S402" s="180">
        <v>0</v>
      </c>
      <c r="T402" s="181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82" t="s">
        <v>176</v>
      </c>
      <c r="AT402" s="182" t="s">
        <v>131</v>
      </c>
      <c r="AU402" s="182" t="s">
        <v>136</v>
      </c>
      <c r="AY402" s="16" t="s">
        <v>129</v>
      </c>
      <c r="BE402" s="96">
        <f>IF(N402="základná",J402,0)</f>
        <v>0</v>
      </c>
      <c r="BF402" s="96">
        <f>IF(N402="znížená",J402,0)</f>
        <v>0</v>
      </c>
      <c r="BG402" s="96">
        <f>IF(N402="zákl. prenesená",J402,0)</f>
        <v>0</v>
      </c>
      <c r="BH402" s="96">
        <f>IF(N402="zníž. prenesená",J402,0)</f>
        <v>0</v>
      </c>
      <c r="BI402" s="96">
        <f>IF(N402="nulová",J402,0)</f>
        <v>0</v>
      </c>
      <c r="BJ402" s="16" t="s">
        <v>136</v>
      </c>
      <c r="BK402" s="96">
        <f>ROUND(I402*H402,2)</f>
        <v>0</v>
      </c>
      <c r="BL402" s="16" t="s">
        <v>176</v>
      </c>
      <c r="BM402" s="182" t="s">
        <v>384</v>
      </c>
    </row>
    <row r="403" spans="1:65" s="2" customFormat="1" ht="19.5">
      <c r="A403" s="32"/>
      <c r="B403" s="33"/>
      <c r="C403" s="32"/>
      <c r="D403" s="183" t="s">
        <v>137</v>
      </c>
      <c r="E403" s="32"/>
      <c r="F403" s="184" t="s">
        <v>383</v>
      </c>
      <c r="G403" s="32"/>
      <c r="H403" s="32"/>
      <c r="I403" s="105"/>
      <c r="J403" s="32"/>
      <c r="K403" s="32"/>
      <c r="L403" s="33"/>
      <c r="M403" s="185"/>
      <c r="N403" s="186"/>
      <c r="O403" s="57"/>
      <c r="P403" s="57"/>
      <c r="Q403" s="57"/>
      <c r="R403" s="57"/>
      <c r="S403" s="57"/>
      <c r="T403" s="58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T403" s="16" t="s">
        <v>137</v>
      </c>
      <c r="AU403" s="16" t="s">
        <v>136</v>
      </c>
    </row>
    <row r="404" spans="1:65" s="13" customFormat="1">
      <c r="B404" s="187"/>
      <c r="D404" s="183" t="s">
        <v>138</v>
      </c>
      <c r="E404" s="188" t="s">
        <v>1</v>
      </c>
      <c r="F404" s="189" t="s">
        <v>385</v>
      </c>
      <c r="H404" s="190">
        <v>84.04</v>
      </c>
      <c r="I404" s="191"/>
      <c r="L404" s="187"/>
      <c r="M404" s="192"/>
      <c r="N404" s="193"/>
      <c r="O404" s="193"/>
      <c r="P404" s="193"/>
      <c r="Q404" s="193"/>
      <c r="R404" s="193"/>
      <c r="S404" s="193"/>
      <c r="T404" s="194"/>
      <c r="AT404" s="188" t="s">
        <v>138</v>
      </c>
      <c r="AU404" s="188" t="s">
        <v>136</v>
      </c>
      <c r="AV404" s="13" t="s">
        <v>136</v>
      </c>
      <c r="AW404" s="13" t="s">
        <v>26</v>
      </c>
      <c r="AX404" s="13" t="s">
        <v>71</v>
      </c>
      <c r="AY404" s="188" t="s">
        <v>129</v>
      </c>
    </row>
    <row r="405" spans="1:65" s="14" customFormat="1">
      <c r="B405" s="195"/>
      <c r="D405" s="183" t="s">
        <v>138</v>
      </c>
      <c r="E405" s="196" t="s">
        <v>1</v>
      </c>
      <c r="F405" s="197" t="s">
        <v>140</v>
      </c>
      <c r="H405" s="198">
        <v>84.04</v>
      </c>
      <c r="I405" s="199"/>
      <c r="L405" s="195"/>
      <c r="M405" s="200"/>
      <c r="N405" s="201"/>
      <c r="O405" s="201"/>
      <c r="P405" s="201"/>
      <c r="Q405" s="201"/>
      <c r="R405" s="201"/>
      <c r="S405" s="201"/>
      <c r="T405" s="202"/>
      <c r="AT405" s="196" t="s">
        <v>138</v>
      </c>
      <c r="AU405" s="196" t="s">
        <v>136</v>
      </c>
      <c r="AV405" s="14" t="s">
        <v>135</v>
      </c>
      <c r="AW405" s="14" t="s">
        <v>26</v>
      </c>
      <c r="AX405" s="14" t="s">
        <v>78</v>
      </c>
      <c r="AY405" s="196" t="s">
        <v>129</v>
      </c>
    </row>
    <row r="406" spans="1:65" s="2" customFormat="1" ht="24" customHeight="1">
      <c r="A406" s="32"/>
      <c r="B406" s="169"/>
      <c r="C406" s="170" t="s">
        <v>386</v>
      </c>
      <c r="D406" s="170" t="s">
        <v>131</v>
      </c>
      <c r="E406" s="171" t="s">
        <v>387</v>
      </c>
      <c r="F406" s="172" t="s">
        <v>388</v>
      </c>
      <c r="G406" s="173" t="s">
        <v>237</v>
      </c>
      <c r="H406" s="174">
        <v>178.96</v>
      </c>
      <c r="I406" s="175"/>
      <c r="J406" s="176">
        <f>ROUND(I406*H406,2)</f>
        <v>0</v>
      </c>
      <c r="K406" s="177"/>
      <c r="L406" s="33"/>
      <c r="M406" s="178" t="s">
        <v>1</v>
      </c>
      <c r="N406" s="179" t="s">
        <v>37</v>
      </c>
      <c r="O406" s="57"/>
      <c r="P406" s="180">
        <f>O406*H406</f>
        <v>0</v>
      </c>
      <c r="Q406" s="180">
        <v>0</v>
      </c>
      <c r="R406" s="180">
        <f>Q406*H406</f>
        <v>0</v>
      </c>
      <c r="S406" s="180">
        <v>0</v>
      </c>
      <c r="T406" s="181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82" t="s">
        <v>176</v>
      </c>
      <c r="AT406" s="182" t="s">
        <v>131</v>
      </c>
      <c r="AU406" s="182" t="s">
        <v>136</v>
      </c>
      <c r="AY406" s="16" t="s">
        <v>129</v>
      </c>
      <c r="BE406" s="96">
        <f>IF(N406="základná",J406,0)</f>
        <v>0</v>
      </c>
      <c r="BF406" s="96">
        <f>IF(N406="znížená",J406,0)</f>
        <v>0</v>
      </c>
      <c r="BG406" s="96">
        <f>IF(N406="zákl. prenesená",J406,0)</f>
        <v>0</v>
      </c>
      <c r="BH406" s="96">
        <f>IF(N406="zníž. prenesená",J406,0)</f>
        <v>0</v>
      </c>
      <c r="BI406" s="96">
        <f>IF(N406="nulová",J406,0)</f>
        <v>0</v>
      </c>
      <c r="BJ406" s="16" t="s">
        <v>136</v>
      </c>
      <c r="BK406" s="96">
        <f>ROUND(I406*H406,2)</f>
        <v>0</v>
      </c>
      <c r="BL406" s="16" t="s">
        <v>176</v>
      </c>
      <c r="BM406" s="182" t="s">
        <v>389</v>
      </c>
    </row>
    <row r="407" spans="1:65" s="2" customFormat="1" ht="19.5">
      <c r="A407" s="32"/>
      <c r="B407" s="33"/>
      <c r="C407" s="32"/>
      <c r="D407" s="183" t="s">
        <v>137</v>
      </c>
      <c r="E407" s="32"/>
      <c r="F407" s="184" t="s">
        <v>388</v>
      </c>
      <c r="G407" s="32"/>
      <c r="H407" s="32"/>
      <c r="I407" s="105"/>
      <c r="J407" s="32"/>
      <c r="K407" s="32"/>
      <c r="L407" s="33"/>
      <c r="M407" s="185"/>
      <c r="N407" s="186"/>
      <c r="O407" s="57"/>
      <c r="P407" s="57"/>
      <c r="Q407" s="57"/>
      <c r="R407" s="57"/>
      <c r="S407" s="57"/>
      <c r="T407" s="58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T407" s="16" t="s">
        <v>137</v>
      </c>
      <c r="AU407" s="16" t="s">
        <v>136</v>
      </c>
    </row>
    <row r="408" spans="1:65" s="13" customFormat="1">
      <c r="B408" s="187"/>
      <c r="D408" s="183" t="s">
        <v>138</v>
      </c>
      <c r="E408" s="188" t="s">
        <v>1</v>
      </c>
      <c r="F408" s="189" t="s">
        <v>390</v>
      </c>
      <c r="H408" s="190">
        <v>157.44</v>
      </c>
      <c r="I408" s="191"/>
      <c r="L408" s="187"/>
      <c r="M408" s="192"/>
      <c r="N408" s="193"/>
      <c r="O408" s="193"/>
      <c r="P408" s="193"/>
      <c r="Q408" s="193"/>
      <c r="R408" s="193"/>
      <c r="S408" s="193"/>
      <c r="T408" s="194"/>
      <c r="AT408" s="188" t="s">
        <v>138</v>
      </c>
      <c r="AU408" s="188" t="s">
        <v>136</v>
      </c>
      <c r="AV408" s="13" t="s">
        <v>136</v>
      </c>
      <c r="AW408" s="13" t="s">
        <v>26</v>
      </c>
      <c r="AX408" s="13" t="s">
        <v>71</v>
      </c>
      <c r="AY408" s="188" t="s">
        <v>129</v>
      </c>
    </row>
    <row r="409" spans="1:65" s="13" customFormat="1">
      <c r="B409" s="187"/>
      <c r="D409" s="183" t="s">
        <v>138</v>
      </c>
      <c r="E409" s="188" t="s">
        <v>1</v>
      </c>
      <c r="F409" s="189" t="s">
        <v>391</v>
      </c>
      <c r="H409" s="190">
        <v>21.52</v>
      </c>
      <c r="I409" s="191"/>
      <c r="L409" s="187"/>
      <c r="M409" s="192"/>
      <c r="N409" s="193"/>
      <c r="O409" s="193"/>
      <c r="P409" s="193"/>
      <c r="Q409" s="193"/>
      <c r="R409" s="193"/>
      <c r="S409" s="193"/>
      <c r="T409" s="194"/>
      <c r="AT409" s="188" t="s">
        <v>138</v>
      </c>
      <c r="AU409" s="188" t="s">
        <v>136</v>
      </c>
      <c r="AV409" s="13" t="s">
        <v>136</v>
      </c>
      <c r="AW409" s="13" t="s">
        <v>26</v>
      </c>
      <c r="AX409" s="13" t="s">
        <v>71</v>
      </c>
      <c r="AY409" s="188" t="s">
        <v>129</v>
      </c>
    </row>
    <row r="410" spans="1:65" s="14" customFormat="1">
      <c r="B410" s="195"/>
      <c r="D410" s="183" t="s">
        <v>138</v>
      </c>
      <c r="E410" s="196" t="s">
        <v>1</v>
      </c>
      <c r="F410" s="197" t="s">
        <v>140</v>
      </c>
      <c r="H410" s="198">
        <v>178.96</v>
      </c>
      <c r="I410" s="199"/>
      <c r="L410" s="195"/>
      <c r="M410" s="200"/>
      <c r="N410" s="201"/>
      <c r="O410" s="201"/>
      <c r="P410" s="201"/>
      <c r="Q410" s="201"/>
      <c r="R410" s="201"/>
      <c r="S410" s="201"/>
      <c r="T410" s="202"/>
      <c r="AT410" s="196" t="s">
        <v>138</v>
      </c>
      <c r="AU410" s="196" t="s">
        <v>136</v>
      </c>
      <c r="AV410" s="14" t="s">
        <v>135</v>
      </c>
      <c r="AW410" s="14" t="s">
        <v>26</v>
      </c>
      <c r="AX410" s="14" t="s">
        <v>78</v>
      </c>
      <c r="AY410" s="196" t="s">
        <v>129</v>
      </c>
    </row>
    <row r="411" spans="1:65" s="2" customFormat="1" ht="36" customHeight="1">
      <c r="A411" s="32"/>
      <c r="B411" s="169"/>
      <c r="C411" s="170" t="s">
        <v>231</v>
      </c>
      <c r="D411" s="170" t="s">
        <v>131</v>
      </c>
      <c r="E411" s="171" t="s">
        <v>392</v>
      </c>
      <c r="F411" s="172" t="s">
        <v>393</v>
      </c>
      <c r="G411" s="173" t="s">
        <v>134</v>
      </c>
      <c r="H411" s="174">
        <v>3.4660000000000002</v>
      </c>
      <c r="I411" s="175"/>
      <c r="J411" s="176">
        <f>ROUND(I411*H411,2)</f>
        <v>0</v>
      </c>
      <c r="K411" s="177"/>
      <c r="L411" s="33"/>
      <c r="M411" s="178" t="s">
        <v>1</v>
      </c>
      <c r="N411" s="179" t="s">
        <v>37</v>
      </c>
      <c r="O411" s="57"/>
      <c r="P411" s="180">
        <f>O411*H411</f>
        <v>0</v>
      </c>
      <c r="Q411" s="180">
        <v>0</v>
      </c>
      <c r="R411" s="180">
        <f>Q411*H411</f>
        <v>0</v>
      </c>
      <c r="S411" s="180">
        <v>0</v>
      </c>
      <c r="T411" s="181">
        <f>S411*H411</f>
        <v>0</v>
      </c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R411" s="182" t="s">
        <v>176</v>
      </c>
      <c r="AT411" s="182" t="s">
        <v>131</v>
      </c>
      <c r="AU411" s="182" t="s">
        <v>136</v>
      </c>
      <c r="AY411" s="16" t="s">
        <v>129</v>
      </c>
      <c r="BE411" s="96">
        <f>IF(N411="základná",J411,0)</f>
        <v>0</v>
      </c>
      <c r="BF411" s="96">
        <f>IF(N411="znížená",J411,0)</f>
        <v>0</v>
      </c>
      <c r="BG411" s="96">
        <f>IF(N411="zákl. prenesená",J411,0)</f>
        <v>0</v>
      </c>
      <c r="BH411" s="96">
        <f>IF(N411="zníž. prenesená",J411,0)</f>
        <v>0</v>
      </c>
      <c r="BI411" s="96">
        <f>IF(N411="nulová",J411,0)</f>
        <v>0</v>
      </c>
      <c r="BJ411" s="16" t="s">
        <v>136</v>
      </c>
      <c r="BK411" s="96">
        <f>ROUND(I411*H411,2)</f>
        <v>0</v>
      </c>
      <c r="BL411" s="16" t="s">
        <v>176</v>
      </c>
      <c r="BM411" s="182" t="s">
        <v>394</v>
      </c>
    </row>
    <row r="412" spans="1:65" s="2" customFormat="1" ht="29.25">
      <c r="A412" s="32"/>
      <c r="B412" s="33"/>
      <c r="C412" s="32"/>
      <c r="D412" s="183" t="s">
        <v>137</v>
      </c>
      <c r="E412" s="32"/>
      <c r="F412" s="184" t="s">
        <v>393</v>
      </c>
      <c r="G412" s="32"/>
      <c r="H412" s="32"/>
      <c r="I412" s="105"/>
      <c r="J412" s="32"/>
      <c r="K412" s="32"/>
      <c r="L412" s="33"/>
      <c r="M412" s="185"/>
      <c r="N412" s="186"/>
      <c r="O412" s="57"/>
      <c r="P412" s="57"/>
      <c r="Q412" s="57"/>
      <c r="R412" s="57"/>
      <c r="S412" s="57"/>
      <c r="T412" s="58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T412" s="16" t="s">
        <v>137</v>
      </c>
      <c r="AU412" s="16" t="s">
        <v>136</v>
      </c>
    </row>
    <row r="413" spans="1:65" s="13" customFormat="1">
      <c r="B413" s="187"/>
      <c r="D413" s="183" t="s">
        <v>138</v>
      </c>
      <c r="E413" s="188" t="s">
        <v>1</v>
      </c>
      <c r="F413" s="189" t="s">
        <v>269</v>
      </c>
      <c r="H413" s="190">
        <v>2.5190000000000001</v>
      </c>
      <c r="I413" s="191"/>
      <c r="L413" s="187"/>
      <c r="M413" s="192"/>
      <c r="N413" s="193"/>
      <c r="O413" s="193"/>
      <c r="P413" s="193"/>
      <c r="Q413" s="193"/>
      <c r="R413" s="193"/>
      <c r="S413" s="193"/>
      <c r="T413" s="194"/>
      <c r="AT413" s="188" t="s">
        <v>138</v>
      </c>
      <c r="AU413" s="188" t="s">
        <v>136</v>
      </c>
      <c r="AV413" s="13" t="s">
        <v>136</v>
      </c>
      <c r="AW413" s="13" t="s">
        <v>26</v>
      </c>
      <c r="AX413" s="13" t="s">
        <v>71</v>
      </c>
      <c r="AY413" s="188" t="s">
        <v>129</v>
      </c>
    </row>
    <row r="414" spans="1:65" s="13" customFormat="1">
      <c r="B414" s="187"/>
      <c r="D414" s="183" t="s">
        <v>138</v>
      </c>
      <c r="E414" s="188" t="s">
        <v>1</v>
      </c>
      <c r="F414" s="189" t="s">
        <v>271</v>
      </c>
      <c r="H414" s="190">
        <v>0.27500000000000002</v>
      </c>
      <c r="I414" s="191"/>
      <c r="L414" s="187"/>
      <c r="M414" s="192"/>
      <c r="N414" s="193"/>
      <c r="O414" s="193"/>
      <c r="P414" s="193"/>
      <c r="Q414" s="193"/>
      <c r="R414" s="193"/>
      <c r="S414" s="193"/>
      <c r="T414" s="194"/>
      <c r="AT414" s="188" t="s">
        <v>138</v>
      </c>
      <c r="AU414" s="188" t="s">
        <v>136</v>
      </c>
      <c r="AV414" s="13" t="s">
        <v>136</v>
      </c>
      <c r="AW414" s="13" t="s">
        <v>26</v>
      </c>
      <c r="AX414" s="13" t="s">
        <v>71</v>
      </c>
      <c r="AY414" s="188" t="s">
        <v>129</v>
      </c>
    </row>
    <row r="415" spans="1:65" s="13" customFormat="1">
      <c r="B415" s="187"/>
      <c r="D415" s="183" t="s">
        <v>138</v>
      </c>
      <c r="E415" s="188" t="s">
        <v>1</v>
      </c>
      <c r="F415" s="189" t="s">
        <v>290</v>
      </c>
      <c r="H415" s="190">
        <v>0.67200000000000004</v>
      </c>
      <c r="I415" s="191"/>
      <c r="L415" s="187"/>
      <c r="M415" s="192"/>
      <c r="N415" s="193"/>
      <c r="O415" s="193"/>
      <c r="P415" s="193"/>
      <c r="Q415" s="193"/>
      <c r="R415" s="193"/>
      <c r="S415" s="193"/>
      <c r="T415" s="194"/>
      <c r="AT415" s="188" t="s">
        <v>138</v>
      </c>
      <c r="AU415" s="188" t="s">
        <v>136</v>
      </c>
      <c r="AV415" s="13" t="s">
        <v>136</v>
      </c>
      <c r="AW415" s="13" t="s">
        <v>26</v>
      </c>
      <c r="AX415" s="13" t="s">
        <v>71</v>
      </c>
      <c r="AY415" s="188" t="s">
        <v>129</v>
      </c>
    </row>
    <row r="416" spans="1:65" s="14" customFormat="1">
      <c r="B416" s="195"/>
      <c r="D416" s="183" t="s">
        <v>138</v>
      </c>
      <c r="E416" s="196" t="s">
        <v>1</v>
      </c>
      <c r="F416" s="197" t="s">
        <v>140</v>
      </c>
      <c r="H416" s="198">
        <v>3.4660000000000002</v>
      </c>
      <c r="I416" s="199"/>
      <c r="L416" s="195"/>
      <c r="M416" s="200"/>
      <c r="N416" s="201"/>
      <c r="O416" s="201"/>
      <c r="P416" s="201"/>
      <c r="Q416" s="201"/>
      <c r="R416" s="201"/>
      <c r="S416" s="201"/>
      <c r="T416" s="202"/>
      <c r="AT416" s="196" t="s">
        <v>138</v>
      </c>
      <c r="AU416" s="196" t="s">
        <v>136</v>
      </c>
      <c r="AV416" s="14" t="s">
        <v>135</v>
      </c>
      <c r="AW416" s="14" t="s">
        <v>26</v>
      </c>
      <c r="AX416" s="14" t="s">
        <v>78</v>
      </c>
      <c r="AY416" s="196" t="s">
        <v>129</v>
      </c>
    </row>
    <row r="417" spans="1:65" s="2" customFormat="1" ht="24" customHeight="1">
      <c r="A417" s="32"/>
      <c r="B417" s="169"/>
      <c r="C417" s="170" t="s">
        <v>395</v>
      </c>
      <c r="D417" s="170" t="s">
        <v>131</v>
      </c>
      <c r="E417" s="171" t="s">
        <v>396</v>
      </c>
      <c r="F417" s="172" t="s">
        <v>397</v>
      </c>
      <c r="G417" s="173" t="s">
        <v>237</v>
      </c>
      <c r="H417" s="174">
        <v>77.704999999999998</v>
      </c>
      <c r="I417" s="175"/>
      <c r="J417" s="176">
        <f>ROUND(I417*H417,2)</f>
        <v>0</v>
      </c>
      <c r="K417" s="177"/>
      <c r="L417" s="33"/>
      <c r="M417" s="178" t="s">
        <v>1</v>
      </c>
      <c r="N417" s="179" t="s">
        <v>37</v>
      </c>
      <c r="O417" s="57"/>
      <c r="P417" s="180">
        <f>O417*H417</f>
        <v>0</v>
      </c>
      <c r="Q417" s="180">
        <v>0</v>
      </c>
      <c r="R417" s="180">
        <f>Q417*H417</f>
        <v>0</v>
      </c>
      <c r="S417" s="180">
        <v>0</v>
      </c>
      <c r="T417" s="181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82" t="s">
        <v>176</v>
      </c>
      <c r="AT417" s="182" t="s">
        <v>131</v>
      </c>
      <c r="AU417" s="182" t="s">
        <v>136</v>
      </c>
      <c r="AY417" s="16" t="s">
        <v>129</v>
      </c>
      <c r="BE417" s="96">
        <f>IF(N417="základná",J417,0)</f>
        <v>0</v>
      </c>
      <c r="BF417" s="96">
        <f>IF(N417="znížená",J417,0)</f>
        <v>0</v>
      </c>
      <c r="BG417" s="96">
        <f>IF(N417="zákl. prenesená",J417,0)</f>
        <v>0</v>
      </c>
      <c r="BH417" s="96">
        <f>IF(N417="zníž. prenesená",J417,0)</f>
        <v>0</v>
      </c>
      <c r="BI417" s="96">
        <f>IF(N417="nulová",J417,0)</f>
        <v>0</v>
      </c>
      <c r="BJ417" s="16" t="s">
        <v>136</v>
      </c>
      <c r="BK417" s="96">
        <f>ROUND(I417*H417,2)</f>
        <v>0</v>
      </c>
      <c r="BL417" s="16" t="s">
        <v>176</v>
      </c>
      <c r="BM417" s="182" t="s">
        <v>398</v>
      </c>
    </row>
    <row r="418" spans="1:65" s="2" customFormat="1" ht="19.5">
      <c r="A418" s="32"/>
      <c r="B418" s="33"/>
      <c r="C418" s="32"/>
      <c r="D418" s="183" t="s">
        <v>137</v>
      </c>
      <c r="E418" s="32"/>
      <c r="F418" s="184" t="s">
        <v>397</v>
      </c>
      <c r="G418" s="32"/>
      <c r="H418" s="32"/>
      <c r="I418" s="105"/>
      <c r="J418" s="32"/>
      <c r="K418" s="32"/>
      <c r="L418" s="33"/>
      <c r="M418" s="185"/>
      <c r="N418" s="186"/>
      <c r="O418" s="57"/>
      <c r="P418" s="57"/>
      <c r="Q418" s="57"/>
      <c r="R418" s="57"/>
      <c r="S418" s="57"/>
      <c r="T418" s="58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T418" s="16" t="s">
        <v>137</v>
      </c>
      <c r="AU418" s="16" t="s">
        <v>136</v>
      </c>
    </row>
    <row r="419" spans="1:65" s="13" customFormat="1">
      <c r="B419" s="187"/>
      <c r="D419" s="183" t="s">
        <v>138</v>
      </c>
      <c r="E419" s="188" t="s">
        <v>1</v>
      </c>
      <c r="F419" s="189" t="s">
        <v>399</v>
      </c>
      <c r="H419" s="190">
        <v>6.48</v>
      </c>
      <c r="I419" s="191"/>
      <c r="L419" s="187"/>
      <c r="M419" s="192"/>
      <c r="N419" s="193"/>
      <c r="O419" s="193"/>
      <c r="P419" s="193"/>
      <c r="Q419" s="193"/>
      <c r="R419" s="193"/>
      <c r="S419" s="193"/>
      <c r="T419" s="194"/>
      <c r="AT419" s="188" t="s">
        <v>138</v>
      </c>
      <c r="AU419" s="188" t="s">
        <v>136</v>
      </c>
      <c r="AV419" s="13" t="s">
        <v>136</v>
      </c>
      <c r="AW419" s="13" t="s">
        <v>26</v>
      </c>
      <c r="AX419" s="13" t="s">
        <v>71</v>
      </c>
      <c r="AY419" s="188" t="s">
        <v>129</v>
      </c>
    </row>
    <row r="420" spans="1:65" s="13" customFormat="1">
      <c r="B420" s="187"/>
      <c r="D420" s="183" t="s">
        <v>138</v>
      </c>
      <c r="E420" s="188" t="s">
        <v>1</v>
      </c>
      <c r="F420" s="189" t="s">
        <v>400</v>
      </c>
      <c r="H420" s="190">
        <v>3.88</v>
      </c>
      <c r="I420" s="191"/>
      <c r="L420" s="187"/>
      <c r="M420" s="192"/>
      <c r="N420" s="193"/>
      <c r="O420" s="193"/>
      <c r="P420" s="193"/>
      <c r="Q420" s="193"/>
      <c r="R420" s="193"/>
      <c r="S420" s="193"/>
      <c r="T420" s="194"/>
      <c r="AT420" s="188" t="s">
        <v>138</v>
      </c>
      <c r="AU420" s="188" t="s">
        <v>136</v>
      </c>
      <c r="AV420" s="13" t="s">
        <v>136</v>
      </c>
      <c r="AW420" s="13" t="s">
        <v>26</v>
      </c>
      <c r="AX420" s="13" t="s">
        <v>71</v>
      </c>
      <c r="AY420" s="188" t="s">
        <v>129</v>
      </c>
    </row>
    <row r="421" spans="1:65" s="13" customFormat="1">
      <c r="B421" s="187"/>
      <c r="D421" s="183" t="s">
        <v>138</v>
      </c>
      <c r="E421" s="188" t="s">
        <v>1</v>
      </c>
      <c r="F421" s="189" t="s">
        <v>401</v>
      </c>
      <c r="H421" s="190">
        <v>6.2</v>
      </c>
      <c r="I421" s="191"/>
      <c r="L421" s="187"/>
      <c r="M421" s="192"/>
      <c r="N421" s="193"/>
      <c r="O421" s="193"/>
      <c r="P421" s="193"/>
      <c r="Q421" s="193"/>
      <c r="R421" s="193"/>
      <c r="S421" s="193"/>
      <c r="T421" s="194"/>
      <c r="AT421" s="188" t="s">
        <v>138</v>
      </c>
      <c r="AU421" s="188" t="s">
        <v>136</v>
      </c>
      <c r="AV421" s="13" t="s">
        <v>136</v>
      </c>
      <c r="AW421" s="13" t="s">
        <v>26</v>
      </c>
      <c r="AX421" s="13" t="s">
        <v>71</v>
      </c>
      <c r="AY421" s="188" t="s">
        <v>129</v>
      </c>
    </row>
    <row r="422" spans="1:65" s="13" customFormat="1">
      <c r="B422" s="187"/>
      <c r="D422" s="183" t="s">
        <v>138</v>
      </c>
      <c r="E422" s="188" t="s">
        <v>1</v>
      </c>
      <c r="F422" s="189" t="s">
        <v>402</v>
      </c>
      <c r="H422" s="190">
        <v>3.74</v>
      </c>
      <c r="I422" s="191"/>
      <c r="L422" s="187"/>
      <c r="M422" s="192"/>
      <c r="N422" s="193"/>
      <c r="O422" s="193"/>
      <c r="P422" s="193"/>
      <c r="Q422" s="193"/>
      <c r="R422" s="193"/>
      <c r="S422" s="193"/>
      <c r="T422" s="194"/>
      <c r="AT422" s="188" t="s">
        <v>138</v>
      </c>
      <c r="AU422" s="188" t="s">
        <v>136</v>
      </c>
      <c r="AV422" s="13" t="s">
        <v>136</v>
      </c>
      <c r="AW422" s="13" t="s">
        <v>26</v>
      </c>
      <c r="AX422" s="13" t="s">
        <v>71</v>
      </c>
      <c r="AY422" s="188" t="s">
        <v>129</v>
      </c>
    </row>
    <row r="423" spans="1:65" s="13" customFormat="1">
      <c r="B423" s="187"/>
      <c r="D423" s="183" t="s">
        <v>138</v>
      </c>
      <c r="E423" s="188" t="s">
        <v>1</v>
      </c>
      <c r="F423" s="189" t="s">
        <v>403</v>
      </c>
      <c r="H423" s="190">
        <v>3.6150000000000002</v>
      </c>
      <c r="I423" s="191"/>
      <c r="L423" s="187"/>
      <c r="M423" s="192"/>
      <c r="N423" s="193"/>
      <c r="O423" s="193"/>
      <c r="P423" s="193"/>
      <c r="Q423" s="193"/>
      <c r="R423" s="193"/>
      <c r="S423" s="193"/>
      <c r="T423" s="194"/>
      <c r="AT423" s="188" t="s">
        <v>138</v>
      </c>
      <c r="AU423" s="188" t="s">
        <v>136</v>
      </c>
      <c r="AV423" s="13" t="s">
        <v>136</v>
      </c>
      <c r="AW423" s="13" t="s">
        <v>26</v>
      </c>
      <c r="AX423" s="13" t="s">
        <v>71</v>
      </c>
      <c r="AY423" s="188" t="s">
        <v>129</v>
      </c>
    </row>
    <row r="424" spans="1:65" s="13" customFormat="1">
      <c r="B424" s="187"/>
      <c r="D424" s="183" t="s">
        <v>138</v>
      </c>
      <c r="E424" s="188" t="s">
        <v>1</v>
      </c>
      <c r="F424" s="189" t="s">
        <v>404</v>
      </c>
      <c r="H424" s="190">
        <v>6.52</v>
      </c>
      <c r="I424" s="191"/>
      <c r="L424" s="187"/>
      <c r="M424" s="192"/>
      <c r="N424" s="193"/>
      <c r="O424" s="193"/>
      <c r="P424" s="193"/>
      <c r="Q424" s="193"/>
      <c r="R424" s="193"/>
      <c r="S424" s="193"/>
      <c r="T424" s="194"/>
      <c r="AT424" s="188" t="s">
        <v>138</v>
      </c>
      <c r="AU424" s="188" t="s">
        <v>136</v>
      </c>
      <c r="AV424" s="13" t="s">
        <v>136</v>
      </c>
      <c r="AW424" s="13" t="s">
        <v>26</v>
      </c>
      <c r="AX424" s="13" t="s">
        <v>71</v>
      </c>
      <c r="AY424" s="188" t="s">
        <v>129</v>
      </c>
    </row>
    <row r="425" spans="1:65" s="13" customFormat="1">
      <c r="B425" s="187"/>
      <c r="D425" s="183" t="s">
        <v>138</v>
      </c>
      <c r="E425" s="188" t="s">
        <v>1</v>
      </c>
      <c r="F425" s="189" t="s">
        <v>405</v>
      </c>
      <c r="H425" s="190">
        <v>6.5</v>
      </c>
      <c r="I425" s="191"/>
      <c r="L425" s="187"/>
      <c r="M425" s="192"/>
      <c r="N425" s="193"/>
      <c r="O425" s="193"/>
      <c r="P425" s="193"/>
      <c r="Q425" s="193"/>
      <c r="R425" s="193"/>
      <c r="S425" s="193"/>
      <c r="T425" s="194"/>
      <c r="AT425" s="188" t="s">
        <v>138</v>
      </c>
      <c r="AU425" s="188" t="s">
        <v>136</v>
      </c>
      <c r="AV425" s="13" t="s">
        <v>136</v>
      </c>
      <c r="AW425" s="13" t="s">
        <v>26</v>
      </c>
      <c r="AX425" s="13" t="s">
        <v>71</v>
      </c>
      <c r="AY425" s="188" t="s">
        <v>129</v>
      </c>
    </row>
    <row r="426" spans="1:65" s="13" customFormat="1">
      <c r="B426" s="187"/>
      <c r="D426" s="183" t="s">
        <v>138</v>
      </c>
      <c r="E426" s="188" t="s">
        <v>1</v>
      </c>
      <c r="F426" s="189" t="s">
        <v>406</v>
      </c>
      <c r="H426" s="190">
        <v>40.770000000000003</v>
      </c>
      <c r="I426" s="191"/>
      <c r="L426" s="187"/>
      <c r="M426" s="192"/>
      <c r="N426" s="193"/>
      <c r="O426" s="193"/>
      <c r="P426" s="193"/>
      <c r="Q426" s="193"/>
      <c r="R426" s="193"/>
      <c r="S426" s="193"/>
      <c r="T426" s="194"/>
      <c r="AT426" s="188" t="s">
        <v>138</v>
      </c>
      <c r="AU426" s="188" t="s">
        <v>136</v>
      </c>
      <c r="AV426" s="13" t="s">
        <v>136</v>
      </c>
      <c r="AW426" s="13" t="s">
        <v>26</v>
      </c>
      <c r="AX426" s="13" t="s">
        <v>71</v>
      </c>
      <c r="AY426" s="188" t="s">
        <v>129</v>
      </c>
    </row>
    <row r="427" spans="1:65" s="14" customFormat="1">
      <c r="B427" s="195"/>
      <c r="D427" s="183" t="s">
        <v>138</v>
      </c>
      <c r="E427" s="196" t="s">
        <v>1</v>
      </c>
      <c r="F427" s="197" t="s">
        <v>140</v>
      </c>
      <c r="H427" s="198">
        <v>77.705000000000013</v>
      </c>
      <c r="I427" s="199"/>
      <c r="L427" s="195"/>
      <c r="M427" s="200"/>
      <c r="N427" s="201"/>
      <c r="O427" s="201"/>
      <c r="P427" s="201"/>
      <c r="Q427" s="201"/>
      <c r="R427" s="201"/>
      <c r="S427" s="201"/>
      <c r="T427" s="202"/>
      <c r="AT427" s="196" t="s">
        <v>138</v>
      </c>
      <c r="AU427" s="196" t="s">
        <v>136</v>
      </c>
      <c r="AV427" s="14" t="s">
        <v>135</v>
      </c>
      <c r="AW427" s="14" t="s">
        <v>26</v>
      </c>
      <c r="AX427" s="14" t="s">
        <v>78</v>
      </c>
      <c r="AY427" s="196" t="s">
        <v>129</v>
      </c>
    </row>
    <row r="428" spans="1:65" s="2" customFormat="1" ht="36" customHeight="1">
      <c r="A428" s="32"/>
      <c r="B428" s="169"/>
      <c r="C428" s="170" t="s">
        <v>238</v>
      </c>
      <c r="D428" s="170" t="s">
        <v>131</v>
      </c>
      <c r="E428" s="171" t="s">
        <v>407</v>
      </c>
      <c r="F428" s="172" t="s">
        <v>408</v>
      </c>
      <c r="G428" s="173" t="s">
        <v>134</v>
      </c>
      <c r="H428" s="174">
        <v>0.41799999999999998</v>
      </c>
      <c r="I428" s="175"/>
      <c r="J428" s="176">
        <f>ROUND(I428*H428,2)</f>
        <v>0</v>
      </c>
      <c r="K428" s="177"/>
      <c r="L428" s="33"/>
      <c r="M428" s="178" t="s">
        <v>1</v>
      </c>
      <c r="N428" s="179" t="s">
        <v>37</v>
      </c>
      <c r="O428" s="57"/>
      <c r="P428" s="180">
        <f>O428*H428</f>
        <v>0</v>
      </c>
      <c r="Q428" s="180">
        <v>0</v>
      </c>
      <c r="R428" s="180">
        <f>Q428*H428</f>
        <v>0</v>
      </c>
      <c r="S428" s="180">
        <v>0</v>
      </c>
      <c r="T428" s="181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82" t="s">
        <v>176</v>
      </c>
      <c r="AT428" s="182" t="s">
        <v>131</v>
      </c>
      <c r="AU428" s="182" t="s">
        <v>136</v>
      </c>
      <c r="AY428" s="16" t="s">
        <v>129</v>
      </c>
      <c r="BE428" s="96">
        <f>IF(N428="základná",J428,0)</f>
        <v>0</v>
      </c>
      <c r="BF428" s="96">
        <f>IF(N428="znížená",J428,0)</f>
        <v>0</v>
      </c>
      <c r="BG428" s="96">
        <f>IF(N428="zákl. prenesená",J428,0)</f>
        <v>0</v>
      </c>
      <c r="BH428" s="96">
        <f>IF(N428="zníž. prenesená",J428,0)</f>
        <v>0</v>
      </c>
      <c r="BI428" s="96">
        <f>IF(N428="nulová",J428,0)</f>
        <v>0</v>
      </c>
      <c r="BJ428" s="16" t="s">
        <v>136</v>
      </c>
      <c r="BK428" s="96">
        <f>ROUND(I428*H428,2)</f>
        <v>0</v>
      </c>
      <c r="BL428" s="16" t="s">
        <v>176</v>
      </c>
      <c r="BM428" s="182" t="s">
        <v>409</v>
      </c>
    </row>
    <row r="429" spans="1:65" s="2" customFormat="1" ht="29.25">
      <c r="A429" s="32"/>
      <c r="B429" s="33"/>
      <c r="C429" s="32"/>
      <c r="D429" s="183" t="s">
        <v>137</v>
      </c>
      <c r="E429" s="32"/>
      <c r="F429" s="184" t="s">
        <v>408</v>
      </c>
      <c r="G429" s="32"/>
      <c r="H429" s="32"/>
      <c r="I429" s="105"/>
      <c r="J429" s="32"/>
      <c r="K429" s="32"/>
      <c r="L429" s="33"/>
      <c r="M429" s="185"/>
      <c r="N429" s="186"/>
      <c r="O429" s="57"/>
      <c r="P429" s="57"/>
      <c r="Q429" s="57"/>
      <c r="R429" s="57"/>
      <c r="S429" s="57"/>
      <c r="T429" s="58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T429" s="16" t="s">
        <v>137</v>
      </c>
      <c r="AU429" s="16" t="s">
        <v>136</v>
      </c>
    </row>
    <row r="430" spans="1:65" s="13" customFormat="1">
      <c r="B430" s="187"/>
      <c r="D430" s="183" t="s">
        <v>138</v>
      </c>
      <c r="E430" s="188" t="s">
        <v>1</v>
      </c>
      <c r="F430" s="189" t="s">
        <v>273</v>
      </c>
      <c r="H430" s="190">
        <v>7.2999999999999995E-2</v>
      </c>
      <c r="I430" s="191"/>
      <c r="L430" s="187"/>
      <c r="M430" s="192"/>
      <c r="N430" s="193"/>
      <c r="O430" s="193"/>
      <c r="P430" s="193"/>
      <c r="Q430" s="193"/>
      <c r="R430" s="193"/>
      <c r="S430" s="193"/>
      <c r="T430" s="194"/>
      <c r="AT430" s="188" t="s">
        <v>138</v>
      </c>
      <c r="AU430" s="188" t="s">
        <v>136</v>
      </c>
      <c r="AV430" s="13" t="s">
        <v>136</v>
      </c>
      <c r="AW430" s="13" t="s">
        <v>26</v>
      </c>
      <c r="AX430" s="13" t="s">
        <v>71</v>
      </c>
      <c r="AY430" s="188" t="s">
        <v>129</v>
      </c>
    </row>
    <row r="431" spans="1:65" s="13" customFormat="1">
      <c r="B431" s="187"/>
      <c r="D431" s="183" t="s">
        <v>138</v>
      </c>
      <c r="E431" s="188" t="s">
        <v>1</v>
      </c>
      <c r="F431" s="189" t="s">
        <v>274</v>
      </c>
      <c r="H431" s="190">
        <v>4.2999999999999997E-2</v>
      </c>
      <c r="I431" s="191"/>
      <c r="L431" s="187"/>
      <c r="M431" s="192"/>
      <c r="N431" s="193"/>
      <c r="O431" s="193"/>
      <c r="P431" s="193"/>
      <c r="Q431" s="193"/>
      <c r="R431" s="193"/>
      <c r="S431" s="193"/>
      <c r="T431" s="194"/>
      <c r="AT431" s="188" t="s">
        <v>138</v>
      </c>
      <c r="AU431" s="188" t="s">
        <v>136</v>
      </c>
      <c r="AV431" s="13" t="s">
        <v>136</v>
      </c>
      <c r="AW431" s="13" t="s">
        <v>26</v>
      </c>
      <c r="AX431" s="13" t="s">
        <v>71</v>
      </c>
      <c r="AY431" s="188" t="s">
        <v>129</v>
      </c>
    </row>
    <row r="432" spans="1:65" s="13" customFormat="1">
      <c r="B432" s="187"/>
      <c r="D432" s="183" t="s">
        <v>138</v>
      </c>
      <c r="E432" s="188" t="s">
        <v>1</v>
      </c>
      <c r="F432" s="189" t="s">
        <v>275</v>
      </c>
      <c r="H432" s="190">
        <v>6.9000000000000006E-2</v>
      </c>
      <c r="I432" s="191"/>
      <c r="L432" s="187"/>
      <c r="M432" s="192"/>
      <c r="N432" s="193"/>
      <c r="O432" s="193"/>
      <c r="P432" s="193"/>
      <c r="Q432" s="193"/>
      <c r="R432" s="193"/>
      <c r="S432" s="193"/>
      <c r="T432" s="194"/>
      <c r="AT432" s="188" t="s">
        <v>138</v>
      </c>
      <c r="AU432" s="188" t="s">
        <v>136</v>
      </c>
      <c r="AV432" s="13" t="s">
        <v>136</v>
      </c>
      <c r="AW432" s="13" t="s">
        <v>26</v>
      </c>
      <c r="AX432" s="13" t="s">
        <v>71</v>
      </c>
      <c r="AY432" s="188" t="s">
        <v>129</v>
      </c>
    </row>
    <row r="433" spans="1:65" s="13" customFormat="1">
      <c r="B433" s="187"/>
      <c r="D433" s="183" t="s">
        <v>138</v>
      </c>
      <c r="E433" s="188" t="s">
        <v>1</v>
      </c>
      <c r="F433" s="189" t="s">
        <v>276</v>
      </c>
      <c r="H433" s="190">
        <v>4.2000000000000003E-2</v>
      </c>
      <c r="I433" s="191"/>
      <c r="L433" s="187"/>
      <c r="M433" s="192"/>
      <c r="N433" s="193"/>
      <c r="O433" s="193"/>
      <c r="P433" s="193"/>
      <c r="Q433" s="193"/>
      <c r="R433" s="193"/>
      <c r="S433" s="193"/>
      <c r="T433" s="194"/>
      <c r="AT433" s="188" t="s">
        <v>138</v>
      </c>
      <c r="AU433" s="188" t="s">
        <v>136</v>
      </c>
      <c r="AV433" s="13" t="s">
        <v>136</v>
      </c>
      <c r="AW433" s="13" t="s">
        <v>26</v>
      </c>
      <c r="AX433" s="13" t="s">
        <v>71</v>
      </c>
      <c r="AY433" s="188" t="s">
        <v>129</v>
      </c>
    </row>
    <row r="434" spans="1:65" s="13" customFormat="1">
      <c r="B434" s="187"/>
      <c r="D434" s="183" t="s">
        <v>138</v>
      </c>
      <c r="E434" s="188" t="s">
        <v>1</v>
      </c>
      <c r="F434" s="189" t="s">
        <v>277</v>
      </c>
      <c r="H434" s="190">
        <v>0.04</v>
      </c>
      <c r="I434" s="191"/>
      <c r="L434" s="187"/>
      <c r="M434" s="192"/>
      <c r="N434" s="193"/>
      <c r="O434" s="193"/>
      <c r="P434" s="193"/>
      <c r="Q434" s="193"/>
      <c r="R434" s="193"/>
      <c r="S434" s="193"/>
      <c r="T434" s="194"/>
      <c r="AT434" s="188" t="s">
        <v>138</v>
      </c>
      <c r="AU434" s="188" t="s">
        <v>136</v>
      </c>
      <c r="AV434" s="13" t="s">
        <v>136</v>
      </c>
      <c r="AW434" s="13" t="s">
        <v>26</v>
      </c>
      <c r="AX434" s="13" t="s">
        <v>71</v>
      </c>
      <c r="AY434" s="188" t="s">
        <v>129</v>
      </c>
    </row>
    <row r="435" spans="1:65" s="13" customFormat="1">
      <c r="B435" s="187"/>
      <c r="D435" s="183" t="s">
        <v>138</v>
      </c>
      <c r="E435" s="188" t="s">
        <v>1</v>
      </c>
      <c r="F435" s="189" t="s">
        <v>279</v>
      </c>
      <c r="H435" s="190">
        <v>3.9E-2</v>
      </c>
      <c r="I435" s="191"/>
      <c r="L435" s="187"/>
      <c r="M435" s="192"/>
      <c r="N435" s="193"/>
      <c r="O435" s="193"/>
      <c r="P435" s="193"/>
      <c r="Q435" s="193"/>
      <c r="R435" s="193"/>
      <c r="S435" s="193"/>
      <c r="T435" s="194"/>
      <c r="AT435" s="188" t="s">
        <v>138</v>
      </c>
      <c r="AU435" s="188" t="s">
        <v>136</v>
      </c>
      <c r="AV435" s="13" t="s">
        <v>136</v>
      </c>
      <c r="AW435" s="13" t="s">
        <v>26</v>
      </c>
      <c r="AX435" s="13" t="s">
        <v>71</v>
      </c>
      <c r="AY435" s="188" t="s">
        <v>129</v>
      </c>
    </row>
    <row r="436" spans="1:65" s="13" customFormat="1">
      <c r="B436" s="187"/>
      <c r="D436" s="183" t="s">
        <v>138</v>
      </c>
      <c r="E436" s="188" t="s">
        <v>1</v>
      </c>
      <c r="F436" s="189" t="s">
        <v>280</v>
      </c>
      <c r="H436" s="190">
        <v>3.9E-2</v>
      </c>
      <c r="I436" s="191"/>
      <c r="L436" s="187"/>
      <c r="M436" s="192"/>
      <c r="N436" s="193"/>
      <c r="O436" s="193"/>
      <c r="P436" s="193"/>
      <c r="Q436" s="193"/>
      <c r="R436" s="193"/>
      <c r="S436" s="193"/>
      <c r="T436" s="194"/>
      <c r="AT436" s="188" t="s">
        <v>138</v>
      </c>
      <c r="AU436" s="188" t="s">
        <v>136</v>
      </c>
      <c r="AV436" s="13" t="s">
        <v>136</v>
      </c>
      <c r="AW436" s="13" t="s">
        <v>26</v>
      </c>
      <c r="AX436" s="13" t="s">
        <v>71</v>
      </c>
      <c r="AY436" s="188" t="s">
        <v>129</v>
      </c>
    </row>
    <row r="437" spans="1:65" s="13" customFormat="1">
      <c r="B437" s="187"/>
      <c r="D437" s="183" t="s">
        <v>138</v>
      </c>
      <c r="E437" s="188" t="s">
        <v>1</v>
      </c>
      <c r="F437" s="189" t="s">
        <v>285</v>
      </c>
      <c r="H437" s="190">
        <v>7.2999999999999995E-2</v>
      </c>
      <c r="I437" s="191"/>
      <c r="L437" s="187"/>
      <c r="M437" s="192"/>
      <c r="N437" s="193"/>
      <c r="O437" s="193"/>
      <c r="P437" s="193"/>
      <c r="Q437" s="193"/>
      <c r="R437" s="193"/>
      <c r="S437" s="193"/>
      <c r="T437" s="194"/>
      <c r="AT437" s="188" t="s">
        <v>138</v>
      </c>
      <c r="AU437" s="188" t="s">
        <v>136</v>
      </c>
      <c r="AV437" s="13" t="s">
        <v>136</v>
      </c>
      <c r="AW437" s="13" t="s">
        <v>26</v>
      </c>
      <c r="AX437" s="13" t="s">
        <v>71</v>
      </c>
      <c r="AY437" s="188" t="s">
        <v>129</v>
      </c>
    </row>
    <row r="438" spans="1:65" s="14" customFormat="1">
      <c r="B438" s="195"/>
      <c r="D438" s="183" t="s">
        <v>138</v>
      </c>
      <c r="E438" s="196" t="s">
        <v>1</v>
      </c>
      <c r="F438" s="197" t="s">
        <v>140</v>
      </c>
      <c r="H438" s="198">
        <v>0.41799999999999998</v>
      </c>
      <c r="I438" s="199"/>
      <c r="L438" s="195"/>
      <c r="M438" s="200"/>
      <c r="N438" s="201"/>
      <c r="O438" s="201"/>
      <c r="P438" s="201"/>
      <c r="Q438" s="201"/>
      <c r="R438" s="201"/>
      <c r="S438" s="201"/>
      <c r="T438" s="202"/>
      <c r="AT438" s="196" t="s">
        <v>138</v>
      </c>
      <c r="AU438" s="196" t="s">
        <v>136</v>
      </c>
      <c r="AV438" s="14" t="s">
        <v>135</v>
      </c>
      <c r="AW438" s="14" t="s">
        <v>26</v>
      </c>
      <c r="AX438" s="14" t="s">
        <v>78</v>
      </c>
      <c r="AY438" s="196" t="s">
        <v>129</v>
      </c>
    </row>
    <row r="439" spans="1:65" s="2" customFormat="1" ht="24" customHeight="1">
      <c r="A439" s="32"/>
      <c r="B439" s="169"/>
      <c r="C439" s="170" t="s">
        <v>410</v>
      </c>
      <c r="D439" s="170" t="s">
        <v>131</v>
      </c>
      <c r="E439" s="171" t="s">
        <v>411</v>
      </c>
      <c r="F439" s="172" t="s">
        <v>412</v>
      </c>
      <c r="G439" s="173" t="s">
        <v>151</v>
      </c>
      <c r="H439" s="174">
        <v>174.08600000000001</v>
      </c>
      <c r="I439" s="175"/>
      <c r="J439" s="176">
        <f>ROUND(I439*H439,2)</f>
        <v>0</v>
      </c>
      <c r="K439" s="177"/>
      <c r="L439" s="33"/>
      <c r="M439" s="178" t="s">
        <v>1</v>
      </c>
      <c r="N439" s="179" t="s">
        <v>37</v>
      </c>
      <c r="O439" s="57"/>
      <c r="P439" s="180">
        <f>O439*H439</f>
        <v>0</v>
      </c>
      <c r="Q439" s="180">
        <v>0</v>
      </c>
      <c r="R439" s="180">
        <f>Q439*H439</f>
        <v>0</v>
      </c>
      <c r="S439" s="180">
        <v>0</v>
      </c>
      <c r="T439" s="181">
        <f>S439*H439</f>
        <v>0</v>
      </c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R439" s="182" t="s">
        <v>176</v>
      </c>
      <c r="AT439" s="182" t="s">
        <v>131</v>
      </c>
      <c r="AU439" s="182" t="s">
        <v>136</v>
      </c>
      <c r="AY439" s="16" t="s">
        <v>129</v>
      </c>
      <c r="BE439" s="96">
        <f>IF(N439="základná",J439,0)</f>
        <v>0</v>
      </c>
      <c r="BF439" s="96">
        <f>IF(N439="znížená",J439,0)</f>
        <v>0</v>
      </c>
      <c r="BG439" s="96">
        <f>IF(N439="zákl. prenesená",J439,0)</f>
        <v>0</v>
      </c>
      <c r="BH439" s="96">
        <f>IF(N439="zníž. prenesená",J439,0)</f>
        <v>0</v>
      </c>
      <c r="BI439" s="96">
        <f>IF(N439="nulová",J439,0)</f>
        <v>0</v>
      </c>
      <c r="BJ439" s="16" t="s">
        <v>136</v>
      </c>
      <c r="BK439" s="96">
        <f>ROUND(I439*H439,2)</f>
        <v>0</v>
      </c>
      <c r="BL439" s="16" t="s">
        <v>176</v>
      </c>
      <c r="BM439" s="182" t="s">
        <v>413</v>
      </c>
    </row>
    <row r="440" spans="1:65" s="2" customFormat="1" ht="19.5">
      <c r="A440" s="32"/>
      <c r="B440" s="33"/>
      <c r="C440" s="32"/>
      <c r="D440" s="183" t="s">
        <v>137</v>
      </c>
      <c r="E440" s="32"/>
      <c r="F440" s="184" t="s">
        <v>412</v>
      </c>
      <c r="G440" s="32"/>
      <c r="H440" s="32"/>
      <c r="I440" s="105"/>
      <c r="J440" s="32"/>
      <c r="K440" s="32"/>
      <c r="L440" s="33"/>
      <c r="M440" s="185"/>
      <c r="N440" s="186"/>
      <c r="O440" s="57"/>
      <c r="P440" s="57"/>
      <c r="Q440" s="57"/>
      <c r="R440" s="57"/>
      <c r="S440" s="57"/>
      <c r="T440" s="58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T440" s="16" t="s">
        <v>137</v>
      </c>
      <c r="AU440" s="16" t="s">
        <v>136</v>
      </c>
    </row>
    <row r="441" spans="1:65" s="13" customFormat="1">
      <c r="B441" s="187"/>
      <c r="D441" s="183" t="s">
        <v>138</v>
      </c>
      <c r="E441" s="188" t="s">
        <v>1</v>
      </c>
      <c r="F441" s="189" t="s">
        <v>414</v>
      </c>
      <c r="H441" s="190">
        <v>32.229999999999997</v>
      </c>
      <c r="I441" s="191"/>
      <c r="L441" s="187"/>
      <c r="M441" s="192"/>
      <c r="N441" s="193"/>
      <c r="O441" s="193"/>
      <c r="P441" s="193"/>
      <c r="Q441" s="193"/>
      <c r="R441" s="193"/>
      <c r="S441" s="193"/>
      <c r="T441" s="194"/>
      <c r="AT441" s="188" t="s">
        <v>138</v>
      </c>
      <c r="AU441" s="188" t="s">
        <v>136</v>
      </c>
      <c r="AV441" s="13" t="s">
        <v>136</v>
      </c>
      <c r="AW441" s="13" t="s">
        <v>26</v>
      </c>
      <c r="AX441" s="13" t="s">
        <v>71</v>
      </c>
      <c r="AY441" s="188" t="s">
        <v>129</v>
      </c>
    </row>
    <row r="442" spans="1:65" s="13" customFormat="1">
      <c r="B442" s="187"/>
      <c r="D442" s="183" t="s">
        <v>138</v>
      </c>
      <c r="E442" s="188" t="s">
        <v>1</v>
      </c>
      <c r="F442" s="189" t="s">
        <v>296</v>
      </c>
      <c r="H442" s="190">
        <v>115.9</v>
      </c>
      <c r="I442" s="191"/>
      <c r="L442" s="187"/>
      <c r="M442" s="192"/>
      <c r="N442" s="193"/>
      <c r="O442" s="193"/>
      <c r="P442" s="193"/>
      <c r="Q442" s="193"/>
      <c r="R442" s="193"/>
      <c r="S442" s="193"/>
      <c r="T442" s="194"/>
      <c r="AT442" s="188" t="s">
        <v>138</v>
      </c>
      <c r="AU442" s="188" t="s">
        <v>136</v>
      </c>
      <c r="AV442" s="13" t="s">
        <v>136</v>
      </c>
      <c r="AW442" s="13" t="s">
        <v>26</v>
      </c>
      <c r="AX442" s="13" t="s">
        <v>71</v>
      </c>
      <c r="AY442" s="188" t="s">
        <v>129</v>
      </c>
    </row>
    <row r="443" spans="1:65" s="13" customFormat="1">
      <c r="B443" s="187"/>
      <c r="D443" s="183" t="s">
        <v>138</v>
      </c>
      <c r="E443" s="188" t="s">
        <v>1</v>
      </c>
      <c r="F443" s="189" t="s">
        <v>297</v>
      </c>
      <c r="H443" s="190">
        <v>4.6360000000000001</v>
      </c>
      <c r="I443" s="191"/>
      <c r="L443" s="187"/>
      <c r="M443" s="192"/>
      <c r="N443" s="193"/>
      <c r="O443" s="193"/>
      <c r="P443" s="193"/>
      <c r="Q443" s="193"/>
      <c r="R443" s="193"/>
      <c r="S443" s="193"/>
      <c r="T443" s="194"/>
      <c r="AT443" s="188" t="s">
        <v>138</v>
      </c>
      <c r="AU443" s="188" t="s">
        <v>136</v>
      </c>
      <c r="AV443" s="13" t="s">
        <v>136</v>
      </c>
      <c r="AW443" s="13" t="s">
        <v>26</v>
      </c>
      <c r="AX443" s="13" t="s">
        <v>71</v>
      </c>
      <c r="AY443" s="188" t="s">
        <v>129</v>
      </c>
    </row>
    <row r="444" spans="1:65" s="13" customFormat="1">
      <c r="B444" s="187"/>
      <c r="D444" s="183" t="s">
        <v>138</v>
      </c>
      <c r="E444" s="188" t="s">
        <v>1</v>
      </c>
      <c r="F444" s="189" t="s">
        <v>298</v>
      </c>
      <c r="H444" s="190">
        <v>21.32</v>
      </c>
      <c r="I444" s="191"/>
      <c r="L444" s="187"/>
      <c r="M444" s="192"/>
      <c r="N444" s="193"/>
      <c r="O444" s="193"/>
      <c r="P444" s="193"/>
      <c r="Q444" s="193"/>
      <c r="R444" s="193"/>
      <c r="S444" s="193"/>
      <c r="T444" s="194"/>
      <c r="AT444" s="188" t="s">
        <v>138</v>
      </c>
      <c r="AU444" s="188" t="s">
        <v>136</v>
      </c>
      <c r="AV444" s="13" t="s">
        <v>136</v>
      </c>
      <c r="AW444" s="13" t="s">
        <v>26</v>
      </c>
      <c r="AX444" s="13" t="s">
        <v>71</v>
      </c>
      <c r="AY444" s="188" t="s">
        <v>129</v>
      </c>
    </row>
    <row r="445" spans="1:65" s="14" customFormat="1">
      <c r="B445" s="195"/>
      <c r="D445" s="183" t="s">
        <v>138</v>
      </c>
      <c r="E445" s="196" t="s">
        <v>1</v>
      </c>
      <c r="F445" s="197" t="s">
        <v>140</v>
      </c>
      <c r="H445" s="198">
        <v>174.08599999999998</v>
      </c>
      <c r="I445" s="199"/>
      <c r="L445" s="195"/>
      <c r="M445" s="200"/>
      <c r="N445" s="201"/>
      <c r="O445" s="201"/>
      <c r="P445" s="201"/>
      <c r="Q445" s="201"/>
      <c r="R445" s="201"/>
      <c r="S445" s="201"/>
      <c r="T445" s="202"/>
      <c r="AT445" s="196" t="s">
        <v>138</v>
      </c>
      <c r="AU445" s="196" t="s">
        <v>136</v>
      </c>
      <c r="AV445" s="14" t="s">
        <v>135</v>
      </c>
      <c r="AW445" s="14" t="s">
        <v>26</v>
      </c>
      <c r="AX445" s="14" t="s">
        <v>78</v>
      </c>
      <c r="AY445" s="196" t="s">
        <v>129</v>
      </c>
    </row>
    <row r="446" spans="1:65" s="2" customFormat="1" ht="24" customHeight="1">
      <c r="A446" s="32"/>
      <c r="B446" s="169"/>
      <c r="C446" s="170" t="s">
        <v>241</v>
      </c>
      <c r="D446" s="170" t="s">
        <v>131</v>
      </c>
      <c r="E446" s="171" t="s">
        <v>415</v>
      </c>
      <c r="F446" s="172" t="s">
        <v>416</v>
      </c>
      <c r="G446" s="173" t="s">
        <v>151</v>
      </c>
      <c r="H446" s="174">
        <v>174.08600000000001</v>
      </c>
      <c r="I446" s="175"/>
      <c r="J446" s="176">
        <f>ROUND(I446*H446,2)</f>
        <v>0</v>
      </c>
      <c r="K446" s="177"/>
      <c r="L446" s="33"/>
      <c r="M446" s="178" t="s">
        <v>1</v>
      </c>
      <c r="N446" s="179" t="s">
        <v>37</v>
      </c>
      <c r="O446" s="57"/>
      <c r="P446" s="180">
        <f>O446*H446</f>
        <v>0</v>
      </c>
      <c r="Q446" s="180">
        <v>0</v>
      </c>
      <c r="R446" s="180">
        <f>Q446*H446</f>
        <v>0</v>
      </c>
      <c r="S446" s="180">
        <v>0</v>
      </c>
      <c r="T446" s="181">
        <f>S446*H446</f>
        <v>0</v>
      </c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R446" s="182" t="s">
        <v>176</v>
      </c>
      <c r="AT446" s="182" t="s">
        <v>131</v>
      </c>
      <c r="AU446" s="182" t="s">
        <v>136</v>
      </c>
      <c r="AY446" s="16" t="s">
        <v>129</v>
      </c>
      <c r="BE446" s="96">
        <f>IF(N446="základná",J446,0)</f>
        <v>0</v>
      </c>
      <c r="BF446" s="96">
        <f>IF(N446="znížená",J446,0)</f>
        <v>0</v>
      </c>
      <c r="BG446" s="96">
        <f>IF(N446="zákl. prenesená",J446,0)</f>
        <v>0</v>
      </c>
      <c r="BH446" s="96">
        <f>IF(N446="zníž. prenesená",J446,0)</f>
        <v>0</v>
      </c>
      <c r="BI446" s="96">
        <f>IF(N446="nulová",J446,0)</f>
        <v>0</v>
      </c>
      <c r="BJ446" s="16" t="s">
        <v>136</v>
      </c>
      <c r="BK446" s="96">
        <f>ROUND(I446*H446,2)</f>
        <v>0</v>
      </c>
      <c r="BL446" s="16" t="s">
        <v>176</v>
      </c>
      <c r="BM446" s="182" t="s">
        <v>417</v>
      </c>
    </row>
    <row r="447" spans="1:65" s="2" customFormat="1" ht="19.5">
      <c r="A447" s="32"/>
      <c r="B447" s="33"/>
      <c r="C447" s="32"/>
      <c r="D447" s="183" t="s">
        <v>137</v>
      </c>
      <c r="E447" s="32"/>
      <c r="F447" s="184" t="s">
        <v>416</v>
      </c>
      <c r="G447" s="32"/>
      <c r="H447" s="32"/>
      <c r="I447" s="105"/>
      <c r="J447" s="32"/>
      <c r="K447" s="32"/>
      <c r="L447" s="33"/>
      <c r="M447" s="185"/>
      <c r="N447" s="186"/>
      <c r="O447" s="57"/>
      <c r="P447" s="57"/>
      <c r="Q447" s="57"/>
      <c r="R447" s="57"/>
      <c r="S447" s="57"/>
      <c r="T447" s="58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T447" s="16" t="s">
        <v>137</v>
      </c>
      <c r="AU447" s="16" t="s">
        <v>136</v>
      </c>
    </row>
    <row r="448" spans="1:65" s="13" customFormat="1">
      <c r="B448" s="187"/>
      <c r="D448" s="183" t="s">
        <v>138</v>
      </c>
      <c r="E448" s="188" t="s">
        <v>1</v>
      </c>
      <c r="F448" s="189" t="s">
        <v>414</v>
      </c>
      <c r="H448" s="190">
        <v>32.229999999999997</v>
      </c>
      <c r="I448" s="191"/>
      <c r="L448" s="187"/>
      <c r="M448" s="192"/>
      <c r="N448" s="193"/>
      <c r="O448" s="193"/>
      <c r="P448" s="193"/>
      <c r="Q448" s="193"/>
      <c r="R448" s="193"/>
      <c r="S448" s="193"/>
      <c r="T448" s="194"/>
      <c r="AT448" s="188" t="s">
        <v>138</v>
      </c>
      <c r="AU448" s="188" t="s">
        <v>136</v>
      </c>
      <c r="AV448" s="13" t="s">
        <v>136</v>
      </c>
      <c r="AW448" s="13" t="s">
        <v>26</v>
      </c>
      <c r="AX448" s="13" t="s">
        <v>71</v>
      </c>
      <c r="AY448" s="188" t="s">
        <v>129</v>
      </c>
    </row>
    <row r="449" spans="1:65" s="13" customFormat="1">
      <c r="B449" s="187"/>
      <c r="D449" s="183" t="s">
        <v>138</v>
      </c>
      <c r="E449" s="188" t="s">
        <v>1</v>
      </c>
      <c r="F449" s="189" t="s">
        <v>296</v>
      </c>
      <c r="H449" s="190">
        <v>115.9</v>
      </c>
      <c r="I449" s="191"/>
      <c r="L449" s="187"/>
      <c r="M449" s="192"/>
      <c r="N449" s="193"/>
      <c r="O449" s="193"/>
      <c r="P449" s="193"/>
      <c r="Q449" s="193"/>
      <c r="R449" s="193"/>
      <c r="S449" s="193"/>
      <c r="T449" s="194"/>
      <c r="AT449" s="188" t="s">
        <v>138</v>
      </c>
      <c r="AU449" s="188" t="s">
        <v>136</v>
      </c>
      <c r="AV449" s="13" t="s">
        <v>136</v>
      </c>
      <c r="AW449" s="13" t="s">
        <v>26</v>
      </c>
      <c r="AX449" s="13" t="s">
        <v>71</v>
      </c>
      <c r="AY449" s="188" t="s">
        <v>129</v>
      </c>
    </row>
    <row r="450" spans="1:65" s="13" customFormat="1">
      <c r="B450" s="187"/>
      <c r="D450" s="183" t="s">
        <v>138</v>
      </c>
      <c r="E450" s="188" t="s">
        <v>1</v>
      </c>
      <c r="F450" s="189" t="s">
        <v>297</v>
      </c>
      <c r="H450" s="190">
        <v>4.6360000000000001</v>
      </c>
      <c r="I450" s="191"/>
      <c r="L450" s="187"/>
      <c r="M450" s="192"/>
      <c r="N450" s="193"/>
      <c r="O450" s="193"/>
      <c r="P450" s="193"/>
      <c r="Q450" s="193"/>
      <c r="R450" s="193"/>
      <c r="S450" s="193"/>
      <c r="T450" s="194"/>
      <c r="AT450" s="188" t="s">
        <v>138</v>
      </c>
      <c r="AU450" s="188" t="s">
        <v>136</v>
      </c>
      <c r="AV450" s="13" t="s">
        <v>136</v>
      </c>
      <c r="AW450" s="13" t="s">
        <v>26</v>
      </c>
      <c r="AX450" s="13" t="s">
        <v>71</v>
      </c>
      <c r="AY450" s="188" t="s">
        <v>129</v>
      </c>
    </row>
    <row r="451" spans="1:65" s="13" customFormat="1">
      <c r="B451" s="187"/>
      <c r="D451" s="183" t="s">
        <v>138</v>
      </c>
      <c r="E451" s="188" t="s">
        <v>1</v>
      </c>
      <c r="F451" s="189" t="s">
        <v>298</v>
      </c>
      <c r="H451" s="190">
        <v>21.32</v>
      </c>
      <c r="I451" s="191"/>
      <c r="L451" s="187"/>
      <c r="M451" s="192"/>
      <c r="N451" s="193"/>
      <c r="O451" s="193"/>
      <c r="P451" s="193"/>
      <c r="Q451" s="193"/>
      <c r="R451" s="193"/>
      <c r="S451" s="193"/>
      <c r="T451" s="194"/>
      <c r="AT451" s="188" t="s">
        <v>138</v>
      </c>
      <c r="AU451" s="188" t="s">
        <v>136</v>
      </c>
      <c r="AV451" s="13" t="s">
        <v>136</v>
      </c>
      <c r="AW451" s="13" t="s">
        <v>26</v>
      </c>
      <c r="AX451" s="13" t="s">
        <v>71</v>
      </c>
      <c r="AY451" s="188" t="s">
        <v>129</v>
      </c>
    </row>
    <row r="452" spans="1:65" s="14" customFormat="1">
      <c r="B452" s="195"/>
      <c r="D452" s="183" t="s">
        <v>138</v>
      </c>
      <c r="E452" s="196" t="s">
        <v>1</v>
      </c>
      <c r="F452" s="197" t="s">
        <v>140</v>
      </c>
      <c r="H452" s="198">
        <v>174.08599999999998</v>
      </c>
      <c r="I452" s="199"/>
      <c r="L452" s="195"/>
      <c r="M452" s="200"/>
      <c r="N452" s="201"/>
      <c r="O452" s="201"/>
      <c r="P452" s="201"/>
      <c r="Q452" s="201"/>
      <c r="R452" s="201"/>
      <c r="S452" s="201"/>
      <c r="T452" s="202"/>
      <c r="AT452" s="196" t="s">
        <v>138</v>
      </c>
      <c r="AU452" s="196" t="s">
        <v>136</v>
      </c>
      <c r="AV452" s="14" t="s">
        <v>135</v>
      </c>
      <c r="AW452" s="14" t="s">
        <v>26</v>
      </c>
      <c r="AX452" s="14" t="s">
        <v>78</v>
      </c>
      <c r="AY452" s="196" t="s">
        <v>129</v>
      </c>
    </row>
    <row r="453" spans="1:65" s="2" customFormat="1" ht="24" customHeight="1">
      <c r="A453" s="32"/>
      <c r="B453" s="169"/>
      <c r="C453" s="170" t="s">
        <v>418</v>
      </c>
      <c r="D453" s="170" t="s">
        <v>131</v>
      </c>
      <c r="E453" s="171" t="s">
        <v>419</v>
      </c>
      <c r="F453" s="172" t="s">
        <v>420</v>
      </c>
      <c r="G453" s="173" t="s">
        <v>175</v>
      </c>
      <c r="H453" s="174">
        <v>6.319</v>
      </c>
      <c r="I453" s="175"/>
      <c r="J453" s="176">
        <f>ROUND(I453*H453,2)</f>
        <v>0</v>
      </c>
      <c r="K453" s="177"/>
      <c r="L453" s="33"/>
      <c r="M453" s="178" t="s">
        <v>1</v>
      </c>
      <c r="N453" s="179" t="s">
        <v>37</v>
      </c>
      <c r="O453" s="57"/>
      <c r="P453" s="180">
        <f>O453*H453</f>
        <v>0</v>
      </c>
      <c r="Q453" s="180">
        <v>0</v>
      </c>
      <c r="R453" s="180">
        <f>Q453*H453</f>
        <v>0</v>
      </c>
      <c r="S453" s="180">
        <v>0</v>
      </c>
      <c r="T453" s="181">
        <f>S453*H453</f>
        <v>0</v>
      </c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R453" s="182" t="s">
        <v>176</v>
      </c>
      <c r="AT453" s="182" t="s">
        <v>131</v>
      </c>
      <c r="AU453" s="182" t="s">
        <v>136</v>
      </c>
      <c r="AY453" s="16" t="s">
        <v>129</v>
      </c>
      <c r="BE453" s="96">
        <f>IF(N453="základná",J453,0)</f>
        <v>0</v>
      </c>
      <c r="BF453" s="96">
        <f>IF(N453="znížená",J453,0)</f>
        <v>0</v>
      </c>
      <c r="BG453" s="96">
        <f>IF(N453="zákl. prenesená",J453,0)</f>
        <v>0</v>
      </c>
      <c r="BH453" s="96">
        <f>IF(N453="zníž. prenesená",J453,0)</f>
        <v>0</v>
      </c>
      <c r="BI453" s="96">
        <f>IF(N453="nulová",J453,0)</f>
        <v>0</v>
      </c>
      <c r="BJ453" s="16" t="s">
        <v>136</v>
      </c>
      <c r="BK453" s="96">
        <f>ROUND(I453*H453,2)</f>
        <v>0</v>
      </c>
      <c r="BL453" s="16" t="s">
        <v>176</v>
      </c>
      <c r="BM453" s="182" t="s">
        <v>421</v>
      </c>
    </row>
    <row r="454" spans="1:65" s="2" customFormat="1">
      <c r="A454" s="32"/>
      <c r="B454" s="33"/>
      <c r="C454" s="32"/>
      <c r="D454" s="183" t="s">
        <v>137</v>
      </c>
      <c r="E454" s="32"/>
      <c r="F454" s="184" t="s">
        <v>420</v>
      </c>
      <c r="G454" s="32"/>
      <c r="H454" s="32"/>
      <c r="I454" s="105"/>
      <c r="J454" s="32"/>
      <c r="K454" s="32"/>
      <c r="L454" s="33"/>
      <c r="M454" s="185"/>
      <c r="N454" s="186"/>
      <c r="O454" s="57"/>
      <c r="P454" s="57"/>
      <c r="Q454" s="57"/>
      <c r="R454" s="57"/>
      <c r="S454" s="57"/>
      <c r="T454" s="58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T454" s="16" t="s">
        <v>137</v>
      </c>
      <c r="AU454" s="16" t="s">
        <v>136</v>
      </c>
    </row>
    <row r="455" spans="1:65" s="13" customFormat="1">
      <c r="B455" s="187"/>
      <c r="D455" s="183" t="s">
        <v>138</v>
      </c>
      <c r="E455" s="188" t="s">
        <v>1</v>
      </c>
      <c r="F455" s="189" t="s">
        <v>422</v>
      </c>
      <c r="H455" s="190">
        <v>6.319</v>
      </c>
      <c r="I455" s="191"/>
      <c r="L455" s="187"/>
      <c r="M455" s="192"/>
      <c r="N455" s="193"/>
      <c r="O455" s="193"/>
      <c r="P455" s="193"/>
      <c r="Q455" s="193"/>
      <c r="R455" s="193"/>
      <c r="S455" s="193"/>
      <c r="T455" s="194"/>
      <c r="AT455" s="188" t="s">
        <v>138</v>
      </c>
      <c r="AU455" s="188" t="s">
        <v>136</v>
      </c>
      <c r="AV455" s="13" t="s">
        <v>136</v>
      </c>
      <c r="AW455" s="13" t="s">
        <v>26</v>
      </c>
      <c r="AX455" s="13" t="s">
        <v>71</v>
      </c>
      <c r="AY455" s="188" t="s">
        <v>129</v>
      </c>
    </row>
    <row r="456" spans="1:65" s="14" customFormat="1">
      <c r="B456" s="195"/>
      <c r="D456" s="183" t="s">
        <v>138</v>
      </c>
      <c r="E456" s="196" t="s">
        <v>1</v>
      </c>
      <c r="F456" s="197" t="s">
        <v>140</v>
      </c>
      <c r="H456" s="198">
        <v>6.319</v>
      </c>
      <c r="I456" s="199"/>
      <c r="L456" s="195"/>
      <c r="M456" s="200"/>
      <c r="N456" s="201"/>
      <c r="O456" s="201"/>
      <c r="P456" s="201"/>
      <c r="Q456" s="201"/>
      <c r="R456" s="201"/>
      <c r="S456" s="201"/>
      <c r="T456" s="202"/>
      <c r="AT456" s="196" t="s">
        <v>138</v>
      </c>
      <c r="AU456" s="196" t="s">
        <v>136</v>
      </c>
      <c r="AV456" s="14" t="s">
        <v>135</v>
      </c>
      <c r="AW456" s="14" t="s">
        <v>26</v>
      </c>
      <c r="AX456" s="14" t="s">
        <v>78</v>
      </c>
      <c r="AY456" s="196" t="s">
        <v>129</v>
      </c>
    </row>
    <row r="457" spans="1:65" s="12" customFormat="1" ht="22.9" customHeight="1">
      <c r="B457" s="156"/>
      <c r="D457" s="157" t="s">
        <v>70</v>
      </c>
      <c r="E457" s="167" t="s">
        <v>423</v>
      </c>
      <c r="F457" s="167" t="s">
        <v>424</v>
      </c>
      <c r="I457" s="159"/>
      <c r="J457" s="168">
        <f>BK457</f>
        <v>0</v>
      </c>
      <c r="L457" s="156"/>
      <c r="M457" s="161"/>
      <c r="N457" s="162"/>
      <c r="O457" s="162"/>
      <c r="P457" s="163">
        <f>SUM(P458:P544)</f>
        <v>0</v>
      </c>
      <c r="Q457" s="162"/>
      <c r="R457" s="163">
        <f>SUM(R458:R544)</f>
        <v>0</v>
      </c>
      <c r="S457" s="162"/>
      <c r="T457" s="164">
        <f>SUM(T458:T544)</f>
        <v>0</v>
      </c>
      <c r="AR457" s="157" t="s">
        <v>136</v>
      </c>
      <c r="AT457" s="165" t="s">
        <v>70</v>
      </c>
      <c r="AU457" s="165" t="s">
        <v>78</v>
      </c>
      <c r="AY457" s="157" t="s">
        <v>129</v>
      </c>
      <c r="BK457" s="166">
        <f>SUM(BK458:BK544)</f>
        <v>0</v>
      </c>
    </row>
    <row r="458" spans="1:65" s="2" customFormat="1" ht="24" customHeight="1">
      <c r="A458" s="32"/>
      <c r="B458" s="169"/>
      <c r="C458" s="203" t="s">
        <v>246</v>
      </c>
      <c r="D458" s="203" t="s">
        <v>162</v>
      </c>
      <c r="E458" s="204" t="s">
        <v>425</v>
      </c>
      <c r="F458" s="205" t="s">
        <v>426</v>
      </c>
      <c r="G458" s="206" t="s">
        <v>185</v>
      </c>
      <c r="H458" s="207">
        <v>4</v>
      </c>
      <c r="I458" s="208"/>
      <c r="J458" s="209">
        <f>ROUND(I458*H458,2)</f>
        <v>0</v>
      </c>
      <c r="K458" s="210"/>
      <c r="L458" s="211"/>
      <c r="M458" s="212" t="s">
        <v>1</v>
      </c>
      <c r="N458" s="213" t="s">
        <v>37</v>
      </c>
      <c r="O458" s="57"/>
      <c r="P458" s="180">
        <f>O458*H458</f>
        <v>0</v>
      </c>
      <c r="Q458" s="180">
        <v>0</v>
      </c>
      <c r="R458" s="180">
        <f>Q458*H458</f>
        <v>0</v>
      </c>
      <c r="S458" s="180">
        <v>0</v>
      </c>
      <c r="T458" s="181">
        <f>S458*H458</f>
        <v>0</v>
      </c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R458" s="182" t="s">
        <v>214</v>
      </c>
      <c r="AT458" s="182" t="s">
        <v>162</v>
      </c>
      <c r="AU458" s="182" t="s">
        <v>136</v>
      </c>
      <c r="AY458" s="16" t="s">
        <v>129</v>
      </c>
      <c r="BE458" s="96">
        <f>IF(N458="základná",J458,0)</f>
        <v>0</v>
      </c>
      <c r="BF458" s="96">
        <f>IF(N458="znížená",J458,0)</f>
        <v>0</v>
      </c>
      <c r="BG458" s="96">
        <f>IF(N458="zákl. prenesená",J458,0)</f>
        <v>0</v>
      </c>
      <c r="BH458" s="96">
        <f>IF(N458="zníž. prenesená",J458,0)</f>
        <v>0</v>
      </c>
      <c r="BI458" s="96">
        <f>IF(N458="nulová",J458,0)</f>
        <v>0</v>
      </c>
      <c r="BJ458" s="16" t="s">
        <v>136</v>
      </c>
      <c r="BK458" s="96">
        <f>ROUND(I458*H458,2)</f>
        <v>0</v>
      </c>
      <c r="BL458" s="16" t="s">
        <v>176</v>
      </c>
      <c r="BM458" s="182" t="s">
        <v>427</v>
      </c>
    </row>
    <row r="459" spans="1:65" s="2" customFormat="1">
      <c r="A459" s="32"/>
      <c r="B459" s="33"/>
      <c r="C459" s="32"/>
      <c r="D459" s="183" t="s">
        <v>137</v>
      </c>
      <c r="E459" s="32"/>
      <c r="F459" s="184" t="s">
        <v>426</v>
      </c>
      <c r="G459" s="32"/>
      <c r="H459" s="32"/>
      <c r="I459" s="105"/>
      <c r="J459" s="32"/>
      <c r="K459" s="32"/>
      <c r="L459" s="33"/>
      <c r="M459" s="185"/>
      <c r="N459" s="186"/>
      <c r="O459" s="57"/>
      <c r="P459" s="57"/>
      <c r="Q459" s="57"/>
      <c r="R459" s="57"/>
      <c r="S459" s="57"/>
      <c r="T459" s="58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T459" s="16" t="s">
        <v>137</v>
      </c>
      <c r="AU459" s="16" t="s">
        <v>136</v>
      </c>
    </row>
    <row r="460" spans="1:65" s="13" customFormat="1">
      <c r="B460" s="187"/>
      <c r="D460" s="183" t="s">
        <v>138</v>
      </c>
      <c r="E460" s="188" t="s">
        <v>1</v>
      </c>
      <c r="F460" s="189" t="s">
        <v>351</v>
      </c>
      <c r="H460" s="190">
        <v>4</v>
      </c>
      <c r="I460" s="191"/>
      <c r="L460" s="187"/>
      <c r="M460" s="192"/>
      <c r="N460" s="193"/>
      <c r="O460" s="193"/>
      <c r="P460" s="193"/>
      <c r="Q460" s="193"/>
      <c r="R460" s="193"/>
      <c r="S460" s="193"/>
      <c r="T460" s="194"/>
      <c r="AT460" s="188" t="s">
        <v>138</v>
      </c>
      <c r="AU460" s="188" t="s">
        <v>136</v>
      </c>
      <c r="AV460" s="13" t="s">
        <v>136</v>
      </c>
      <c r="AW460" s="13" t="s">
        <v>26</v>
      </c>
      <c r="AX460" s="13" t="s">
        <v>71</v>
      </c>
      <c r="AY460" s="188" t="s">
        <v>129</v>
      </c>
    </row>
    <row r="461" spans="1:65" s="14" customFormat="1">
      <c r="B461" s="195"/>
      <c r="D461" s="183" t="s">
        <v>138</v>
      </c>
      <c r="E461" s="196" t="s">
        <v>1</v>
      </c>
      <c r="F461" s="197" t="s">
        <v>140</v>
      </c>
      <c r="H461" s="198">
        <v>4</v>
      </c>
      <c r="I461" s="199"/>
      <c r="L461" s="195"/>
      <c r="M461" s="200"/>
      <c r="N461" s="201"/>
      <c r="O461" s="201"/>
      <c r="P461" s="201"/>
      <c r="Q461" s="201"/>
      <c r="R461" s="201"/>
      <c r="S461" s="201"/>
      <c r="T461" s="202"/>
      <c r="AT461" s="196" t="s">
        <v>138</v>
      </c>
      <c r="AU461" s="196" t="s">
        <v>136</v>
      </c>
      <c r="AV461" s="14" t="s">
        <v>135</v>
      </c>
      <c r="AW461" s="14" t="s">
        <v>26</v>
      </c>
      <c r="AX461" s="14" t="s">
        <v>78</v>
      </c>
      <c r="AY461" s="196" t="s">
        <v>129</v>
      </c>
    </row>
    <row r="462" spans="1:65" s="2" customFormat="1" ht="36" customHeight="1">
      <c r="A462" s="32"/>
      <c r="B462" s="169"/>
      <c r="C462" s="170" t="s">
        <v>428</v>
      </c>
      <c r="D462" s="170" t="s">
        <v>131</v>
      </c>
      <c r="E462" s="171" t="s">
        <v>429</v>
      </c>
      <c r="F462" s="172" t="s">
        <v>430</v>
      </c>
      <c r="G462" s="173" t="s">
        <v>185</v>
      </c>
      <c r="H462" s="174">
        <v>4</v>
      </c>
      <c r="I462" s="175"/>
      <c r="J462" s="176">
        <f>ROUND(I462*H462,2)</f>
        <v>0</v>
      </c>
      <c r="K462" s="177"/>
      <c r="L462" s="33"/>
      <c r="M462" s="178" t="s">
        <v>1</v>
      </c>
      <c r="N462" s="179" t="s">
        <v>37</v>
      </c>
      <c r="O462" s="57"/>
      <c r="P462" s="180">
        <f>O462*H462</f>
        <v>0</v>
      </c>
      <c r="Q462" s="180">
        <v>0</v>
      </c>
      <c r="R462" s="180">
        <f>Q462*H462</f>
        <v>0</v>
      </c>
      <c r="S462" s="180">
        <v>0</v>
      </c>
      <c r="T462" s="181">
        <f>S462*H462</f>
        <v>0</v>
      </c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R462" s="182" t="s">
        <v>176</v>
      </c>
      <c r="AT462" s="182" t="s">
        <v>131</v>
      </c>
      <c r="AU462" s="182" t="s">
        <v>136</v>
      </c>
      <c r="AY462" s="16" t="s">
        <v>129</v>
      </c>
      <c r="BE462" s="96">
        <f>IF(N462="základná",J462,0)</f>
        <v>0</v>
      </c>
      <c r="BF462" s="96">
        <f>IF(N462="znížená",J462,0)</f>
        <v>0</v>
      </c>
      <c r="BG462" s="96">
        <f>IF(N462="zákl. prenesená",J462,0)</f>
        <v>0</v>
      </c>
      <c r="BH462" s="96">
        <f>IF(N462="zníž. prenesená",J462,0)</f>
        <v>0</v>
      </c>
      <c r="BI462" s="96">
        <f>IF(N462="nulová",J462,0)</f>
        <v>0</v>
      </c>
      <c r="BJ462" s="16" t="s">
        <v>136</v>
      </c>
      <c r="BK462" s="96">
        <f>ROUND(I462*H462,2)</f>
        <v>0</v>
      </c>
      <c r="BL462" s="16" t="s">
        <v>176</v>
      </c>
      <c r="BM462" s="182" t="s">
        <v>431</v>
      </c>
    </row>
    <row r="463" spans="1:65" s="2" customFormat="1" ht="19.5">
      <c r="A463" s="32"/>
      <c r="B463" s="33"/>
      <c r="C463" s="32"/>
      <c r="D463" s="183" t="s">
        <v>137</v>
      </c>
      <c r="E463" s="32"/>
      <c r="F463" s="184" t="s">
        <v>430</v>
      </c>
      <c r="G463" s="32"/>
      <c r="H463" s="32"/>
      <c r="I463" s="105"/>
      <c r="J463" s="32"/>
      <c r="K463" s="32"/>
      <c r="L463" s="33"/>
      <c r="M463" s="185"/>
      <c r="N463" s="186"/>
      <c r="O463" s="57"/>
      <c r="P463" s="57"/>
      <c r="Q463" s="57"/>
      <c r="R463" s="57"/>
      <c r="S463" s="57"/>
      <c r="T463" s="58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T463" s="16" t="s">
        <v>137</v>
      </c>
      <c r="AU463" s="16" t="s">
        <v>136</v>
      </c>
    </row>
    <row r="464" spans="1:65" s="13" customFormat="1">
      <c r="B464" s="187"/>
      <c r="D464" s="183" t="s">
        <v>138</v>
      </c>
      <c r="E464" s="188" t="s">
        <v>1</v>
      </c>
      <c r="F464" s="189" t="s">
        <v>351</v>
      </c>
      <c r="H464" s="190">
        <v>4</v>
      </c>
      <c r="I464" s="191"/>
      <c r="L464" s="187"/>
      <c r="M464" s="192"/>
      <c r="N464" s="193"/>
      <c r="O464" s="193"/>
      <c r="P464" s="193"/>
      <c r="Q464" s="193"/>
      <c r="R464" s="193"/>
      <c r="S464" s="193"/>
      <c r="T464" s="194"/>
      <c r="AT464" s="188" t="s">
        <v>138</v>
      </c>
      <c r="AU464" s="188" t="s">
        <v>136</v>
      </c>
      <c r="AV464" s="13" t="s">
        <v>136</v>
      </c>
      <c r="AW464" s="13" t="s">
        <v>26</v>
      </c>
      <c r="AX464" s="13" t="s">
        <v>71</v>
      </c>
      <c r="AY464" s="188" t="s">
        <v>129</v>
      </c>
    </row>
    <row r="465" spans="1:65" s="14" customFormat="1">
      <c r="B465" s="195"/>
      <c r="D465" s="183" t="s">
        <v>138</v>
      </c>
      <c r="E465" s="196" t="s">
        <v>1</v>
      </c>
      <c r="F465" s="197" t="s">
        <v>140</v>
      </c>
      <c r="H465" s="198">
        <v>4</v>
      </c>
      <c r="I465" s="199"/>
      <c r="L465" s="195"/>
      <c r="M465" s="200"/>
      <c r="N465" s="201"/>
      <c r="O465" s="201"/>
      <c r="P465" s="201"/>
      <c r="Q465" s="201"/>
      <c r="R465" s="201"/>
      <c r="S465" s="201"/>
      <c r="T465" s="202"/>
      <c r="AT465" s="196" t="s">
        <v>138</v>
      </c>
      <c r="AU465" s="196" t="s">
        <v>136</v>
      </c>
      <c r="AV465" s="14" t="s">
        <v>135</v>
      </c>
      <c r="AW465" s="14" t="s">
        <v>26</v>
      </c>
      <c r="AX465" s="14" t="s">
        <v>78</v>
      </c>
      <c r="AY465" s="196" t="s">
        <v>129</v>
      </c>
    </row>
    <row r="466" spans="1:65" s="2" customFormat="1" ht="24" customHeight="1">
      <c r="A466" s="32"/>
      <c r="B466" s="169"/>
      <c r="C466" s="203" t="s">
        <v>254</v>
      </c>
      <c r="D466" s="203" t="s">
        <v>162</v>
      </c>
      <c r="E466" s="204" t="s">
        <v>432</v>
      </c>
      <c r="F466" s="205" t="s">
        <v>433</v>
      </c>
      <c r="G466" s="206" t="s">
        <v>237</v>
      </c>
      <c r="H466" s="207">
        <v>27</v>
      </c>
      <c r="I466" s="208"/>
      <c r="J466" s="209">
        <f>ROUND(I466*H466,2)</f>
        <v>0</v>
      </c>
      <c r="K466" s="210"/>
      <c r="L466" s="211"/>
      <c r="M466" s="212" t="s">
        <v>1</v>
      </c>
      <c r="N466" s="213" t="s">
        <v>37</v>
      </c>
      <c r="O466" s="57"/>
      <c r="P466" s="180">
        <f>O466*H466</f>
        <v>0</v>
      </c>
      <c r="Q466" s="180">
        <v>0</v>
      </c>
      <c r="R466" s="180">
        <f>Q466*H466</f>
        <v>0</v>
      </c>
      <c r="S466" s="180">
        <v>0</v>
      </c>
      <c r="T466" s="181">
        <f>S466*H466</f>
        <v>0</v>
      </c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R466" s="182" t="s">
        <v>214</v>
      </c>
      <c r="AT466" s="182" t="s">
        <v>162</v>
      </c>
      <c r="AU466" s="182" t="s">
        <v>136</v>
      </c>
      <c r="AY466" s="16" t="s">
        <v>129</v>
      </c>
      <c r="BE466" s="96">
        <f>IF(N466="základná",J466,0)</f>
        <v>0</v>
      </c>
      <c r="BF466" s="96">
        <f>IF(N466="znížená",J466,0)</f>
        <v>0</v>
      </c>
      <c r="BG466" s="96">
        <f>IF(N466="zákl. prenesená",J466,0)</f>
        <v>0</v>
      </c>
      <c r="BH466" s="96">
        <f>IF(N466="zníž. prenesená",J466,0)</f>
        <v>0</v>
      </c>
      <c r="BI466" s="96">
        <f>IF(N466="nulová",J466,0)</f>
        <v>0</v>
      </c>
      <c r="BJ466" s="16" t="s">
        <v>136</v>
      </c>
      <c r="BK466" s="96">
        <f>ROUND(I466*H466,2)</f>
        <v>0</v>
      </c>
      <c r="BL466" s="16" t="s">
        <v>176</v>
      </c>
      <c r="BM466" s="182" t="s">
        <v>434</v>
      </c>
    </row>
    <row r="467" spans="1:65" s="2" customFormat="1" ht="19.5">
      <c r="A467" s="32"/>
      <c r="B467" s="33"/>
      <c r="C467" s="32"/>
      <c r="D467" s="183" t="s">
        <v>137</v>
      </c>
      <c r="E467" s="32"/>
      <c r="F467" s="184" t="s">
        <v>433</v>
      </c>
      <c r="G467" s="32"/>
      <c r="H467" s="32"/>
      <c r="I467" s="105"/>
      <c r="J467" s="32"/>
      <c r="K467" s="32"/>
      <c r="L467" s="33"/>
      <c r="M467" s="185"/>
      <c r="N467" s="186"/>
      <c r="O467" s="57"/>
      <c r="P467" s="57"/>
      <c r="Q467" s="57"/>
      <c r="R467" s="57"/>
      <c r="S467" s="57"/>
      <c r="T467" s="58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T467" s="16" t="s">
        <v>137</v>
      </c>
      <c r="AU467" s="16" t="s">
        <v>136</v>
      </c>
    </row>
    <row r="468" spans="1:65" s="13" customFormat="1">
      <c r="B468" s="187"/>
      <c r="D468" s="183" t="s">
        <v>138</v>
      </c>
      <c r="E468" s="188" t="s">
        <v>1</v>
      </c>
      <c r="F468" s="189" t="s">
        <v>435</v>
      </c>
      <c r="H468" s="190">
        <v>24.6</v>
      </c>
      <c r="I468" s="191"/>
      <c r="L468" s="187"/>
      <c r="M468" s="192"/>
      <c r="N468" s="193"/>
      <c r="O468" s="193"/>
      <c r="P468" s="193"/>
      <c r="Q468" s="193"/>
      <c r="R468" s="193"/>
      <c r="S468" s="193"/>
      <c r="T468" s="194"/>
      <c r="AT468" s="188" t="s">
        <v>138</v>
      </c>
      <c r="AU468" s="188" t="s">
        <v>136</v>
      </c>
      <c r="AV468" s="13" t="s">
        <v>136</v>
      </c>
      <c r="AW468" s="13" t="s">
        <v>26</v>
      </c>
      <c r="AX468" s="13" t="s">
        <v>71</v>
      </c>
      <c r="AY468" s="188" t="s">
        <v>129</v>
      </c>
    </row>
    <row r="469" spans="1:65" s="13" customFormat="1">
      <c r="B469" s="187"/>
      <c r="D469" s="183" t="s">
        <v>138</v>
      </c>
      <c r="E469" s="188" t="s">
        <v>1</v>
      </c>
      <c r="F469" s="189" t="s">
        <v>436</v>
      </c>
      <c r="H469" s="190">
        <v>2.4</v>
      </c>
      <c r="I469" s="191"/>
      <c r="L469" s="187"/>
      <c r="M469" s="192"/>
      <c r="N469" s="193"/>
      <c r="O469" s="193"/>
      <c r="P469" s="193"/>
      <c r="Q469" s="193"/>
      <c r="R469" s="193"/>
      <c r="S469" s="193"/>
      <c r="T469" s="194"/>
      <c r="AT469" s="188" t="s">
        <v>138</v>
      </c>
      <c r="AU469" s="188" t="s">
        <v>136</v>
      </c>
      <c r="AV469" s="13" t="s">
        <v>136</v>
      </c>
      <c r="AW469" s="13" t="s">
        <v>26</v>
      </c>
      <c r="AX469" s="13" t="s">
        <v>71</v>
      </c>
      <c r="AY469" s="188" t="s">
        <v>129</v>
      </c>
    </row>
    <row r="470" spans="1:65" s="14" customFormat="1">
      <c r="B470" s="195"/>
      <c r="D470" s="183" t="s">
        <v>138</v>
      </c>
      <c r="E470" s="196" t="s">
        <v>1</v>
      </c>
      <c r="F470" s="197" t="s">
        <v>140</v>
      </c>
      <c r="H470" s="198">
        <v>27</v>
      </c>
      <c r="I470" s="199"/>
      <c r="L470" s="195"/>
      <c r="M470" s="200"/>
      <c r="N470" s="201"/>
      <c r="O470" s="201"/>
      <c r="P470" s="201"/>
      <c r="Q470" s="201"/>
      <c r="R470" s="201"/>
      <c r="S470" s="201"/>
      <c r="T470" s="202"/>
      <c r="AT470" s="196" t="s">
        <v>138</v>
      </c>
      <c r="AU470" s="196" t="s">
        <v>136</v>
      </c>
      <c r="AV470" s="14" t="s">
        <v>135</v>
      </c>
      <c r="AW470" s="14" t="s">
        <v>26</v>
      </c>
      <c r="AX470" s="14" t="s">
        <v>78</v>
      </c>
      <c r="AY470" s="196" t="s">
        <v>129</v>
      </c>
    </row>
    <row r="471" spans="1:65" s="2" customFormat="1" ht="24" customHeight="1">
      <c r="A471" s="32"/>
      <c r="B471" s="169"/>
      <c r="C471" s="170" t="s">
        <v>437</v>
      </c>
      <c r="D471" s="170" t="s">
        <v>131</v>
      </c>
      <c r="E471" s="171" t="s">
        <v>438</v>
      </c>
      <c r="F471" s="172" t="s">
        <v>439</v>
      </c>
      <c r="G471" s="173" t="s">
        <v>237</v>
      </c>
      <c r="H471" s="174">
        <v>24.6</v>
      </c>
      <c r="I471" s="175"/>
      <c r="J471" s="176">
        <f>ROUND(I471*H471,2)</f>
        <v>0</v>
      </c>
      <c r="K471" s="177"/>
      <c r="L471" s="33"/>
      <c r="M471" s="178" t="s">
        <v>1</v>
      </c>
      <c r="N471" s="179" t="s">
        <v>37</v>
      </c>
      <c r="O471" s="57"/>
      <c r="P471" s="180">
        <f>O471*H471</f>
        <v>0</v>
      </c>
      <c r="Q471" s="180">
        <v>0</v>
      </c>
      <c r="R471" s="180">
        <f>Q471*H471</f>
        <v>0</v>
      </c>
      <c r="S471" s="180">
        <v>0</v>
      </c>
      <c r="T471" s="181">
        <f>S471*H471</f>
        <v>0</v>
      </c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R471" s="182" t="s">
        <v>176</v>
      </c>
      <c r="AT471" s="182" t="s">
        <v>131</v>
      </c>
      <c r="AU471" s="182" t="s">
        <v>136</v>
      </c>
      <c r="AY471" s="16" t="s">
        <v>129</v>
      </c>
      <c r="BE471" s="96">
        <f>IF(N471="základná",J471,0)</f>
        <v>0</v>
      </c>
      <c r="BF471" s="96">
        <f>IF(N471="znížená",J471,0)</f>
        <v>0</v>
      </c>
      <c r="BG471" s="96">
        <f>IF(N471="zákl. prenesená",J471,0)</f>
        <v>0</v>
      </c>
      <c r="BH471" s="96">
        <f>IF(N471="zníž. prenesená",J471,0)</f>
        <v>0</v>
      </c>
      <c r="BI471" s="96">
        <f>IF(N471="nulová",J471,0)</f>
        <v>0</v>
      </c>
      <c r="BJ471" s="16" t="s">
        <v>136</v>
      </c>
      <c r="BK471" s="96">
        <f>ROUND(I471*H471,2)</f>
        <v>0</v>
      </c>
      <c r="BL471" s="16" t="s">
        <v>176</v>
      </c>
      <c r="BM471" s="182" t="s">
        <v>440</v>
      </c>
    </row>
    <row r="472" spans="1:65" s="2" customFormat="1" ht="19.5">
      <c r="A472" s="32"/>
      <c r="B472" s="33"/>
      <c r="C472" s="32"/>
      <c r="D472" s="183" t="s">
        <v>137</v>
      </c>
      <c r="E472" s="32"/>
      <c r="F472" s="184" t="s">
        <v>439</v>
      </c>
      <c r="G472" s="32"/>
      <c r="H472" s="32"/>
      <c r="I472" s="105"/>
      <c r="J472" s="32"/>
      <c r="K472" s="32"/>
      <c r="L472" s="33"/>
      <c r="M472" s="185"/>
      <c r="N472" s="186"/>
      <c r="O472" s="57"/>
      <c r="P472" s="57"/>
      <c r="Q472" s="57"/>
      <c r="R472" s="57"/>
      <c r="S472" s="57"/>
      <c r="T472" s="58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T472" s="16" t="s">
        <v>137</v>
      </c>
      <c r="AU472" s="16" t="s">
        <v>136</v>
      </c>
    </row>
    <row r="473" spans="1:65" s="13" customFormat="1">
      <c r="B473" s="187"/>
      <c r="D473" s="183" t="s">
        <v>138</v>
      </c>
      <c r="E473" s="188" t="s">
        <v>1</v>
      </c>
      <c r="F473" s="189" t="s">
        <v>435</v>
      </c>
      <c r="H473" s="190">
        <v>24.6</v>
      </c>
      <c r="I473" s="191"/>
      <c r="L473" s="187"/>
      <c r="M473" s="192"/>
      <c r="N473" s="193"/>
      <c r="O473" s="193"/>
      <c r="P473" s="193"/>
      <c r="Q473" s="193"/>
      <c r="R473" s="193"/>
      <c r="S473" s="193"/>
      <c r="T473" s="194"/>
      <c r="AT473" s="188" t="s">
        <v>138</v>
      </c>
      <c r="AU473" s="188" t="s">
        <v>136</v>
      </c>
      <c r="AV473" s="13" t="s">
        <v>136</v>
      </c>
      <c r="AW473" s="13" t="s">
        <v>26</v>
      </c>
      <c r="AX473" s="13" t="s">
        <v>71</v>
      </c>
      <c r="AY473" s="188" t="s">
        <v>129</v>
      </c>
    </row>
    <row r="474" spans="1:65" s="14" customFormat="1">
      <c r="B474" s="195"/>
      <c r="D474" s="183" t="s">
        <v>138</v>
      </c>
      <c r="E474" s="196" t="s">
        <v>1</v>
      </c>
      <c r="F474" s="197" t="s">
        <v>140</v>
      </c>
      <c r="H474" s="198">
        <v>24.6</v>
      </c>
      <c r="I474" s="199"/>
      <c r="L474" s="195"/>
      <c r="M474" s="200"/>
      <c r="N474" s="201"/>
      <c r="O474" s="201"/>
      <c r="P474" s="201"/>
      <c r="Q474" s="201"/>
      <c r="R474" s="201"/>
      <c r="S474" s="201"/>
      <c r="T474" s="202"/>
      <c r="AT474" s="196" t="s">
        <v>138</v>
      </c>
      <c r="AU474" s="196" t="s">
        <v>136</v>
      </c>
      <c r="AV474" s="14" t="s">
        <v>135</v>
      </c>
      <c r="AW474" s="14" t="s">
        <v>26</v>
      </c>
      <c r="AX474" s="14" t="s">
        <v>78</v>
      </c>
      <c r="AY474" s="196" t="s">
        <v>129</v>
      </c>
    </row>
    <row r="475" spans="1:65" s="2" customFormat="1" ht="24" customHeight="1">
      <c r="A475" s="32"/>
      <c r="B475" s="169"/>
      <c r="C475" s="203" t="s">
        <v>268</v>
      </c>
      <c r="D475" s="203" t="s">
        <v>162</v>
      </c>
      <c r="E475" s="204" t="s">
        <v>441</v>
      </c>
      <c r="F475" s="205" t="s">
        <v>442</v>
      </c>
      <c r="G475" s="206" t="s">
        <v>185</v>
      </c>
      <c r="H475" s="207">
        <v>4</v>
      </c>
      <c r="I475" s="208"/>
      <c r="J475" s="209">
        <f>ROUND(I475*H475,2)</f>
        <v>0</v>
      </c>
      <c r="K475" s="210"/>
      <c r="L475" s="211"/>
      <c r="M475" s="212" t="s">
        <v>1</v>
      </c>
      <c r="N475" s="213" t="s">
        <v>37</v>
      </c>
      <c r="O475" s="57"/>
      <c r="P475" s="180">
        <f>O475*H475</f>
        <v>0</v>
      </c>
      <c r="Q475" s="180">
        <v>0</v>
      </c>
      <c r="R475" s="180">
        <f>Q475*H475</f>
        <v>0</v>
      </c>
      <c r="S475" s="180">
        <v>0</v>
      </c>
      <c r="T475" s="181">
        <f>S475*H475</f>
        <v>0</v>
      </c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R475" s="182" t="s">
        <v>214</v>
      </c>
      <c r="AT475" s="182" t="s">
        <v>162</v>
      </c>
      <c r="AU475" s="182" t="s">
        <v>136</v>
      </c>
      <c r="AY475" s="16" t="s">
        <v>129</v>
      </c>
      <c r="BE475" s="96">
        <f>IF(N475="základná",J475,0)</f>
        <v>0</v>
      </c>
      <c r="BF475" s="96">
        <f>IF(N475="znížená",J475,0)</f>
        <v>0</v>
      </c>
      <c r="BG475" s="96">
        <f>IF(N475="zákl. prenesená",J475,0)</f>
        <v>0</v>
      </c>
      <c r="BH475" s="96">
        <f>IF(N475="zníž. prenesená",J475,0)</f>
        <v>0</v>
      </c>
      <c r="BI475" s="96">
        <f>IF(N475="nulová",J475,0)</f>
        <v>0</v>
      </c>
      <c r="BJ475" s="16" t="s">
        <v>136</v>
      </c>
      <c r="BK475" s="96">
        <f>ROUND(I475*H475,2)</f>
        <v>0</v>
      </c>
      <c r="BL475" s="16" t="s">
        <v>176</v>
      </c>
      <c r="BM475" s="182" t="s">
        <v>443</v>
      </c>
    </row>
    <row r="476" spans="1:65" s="2" customFormat="1" ht="19.5">
      <c r="A476" s="32"/>
      <c r="B476" s="33"/>
      <c r="C476" s="32"/>
      <c r="D476" s="183" t="s">
        <v>137</v>
      </c>
      <c r="E476" s="32"/>
      <c r="F476" s="184" t="s">
        <v>442</v>
      </c>
      <c r="G476" s="32"/>
      <c r="H476" s="32"/>
      <c r="I476" s="105"/>
      <c r="J476" s="32"/>
      <c r="K476" s="32"/>
      <c r="L476" s="33"/>
      <c r="M476" s="185"/>
      <c r="N476" s="186"/>
      <c r="O476" s="57"/>
      <c r="P476" s="57"/>
      <c r="Q476" s="57"/>
      <c r="R476" s="57"/>
      <c r="S476" s="57"/>
      <c r="T476" s="58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T476" s="16" t="s">
        <v>137</v>
      </c>
      <c r="AU476" s="16" t="s">
        <v>136</v>
      </c>
    </row>
    <row r="477" spans="1:65" s="13" customFormat="1">
      <c r="B477" s="187"/>
      <c r="D477" s="183" t="s">
        <v>138</v>
      </c>
      <c r="E477" s="188" t="s">
        <v>1</v>
      </c>
      <c r="F477" s="189" t="s">
        <v>351</v>
      </c>
      <c r="H477" s="190">
        <v>4</v>
      </c>
      <c r="I477" s="191"/>
      <c r="L477" s="187"/>
      <c r="M477" s="192"/>
      <c r="N477" s="193"/>
      <c r="O477" s="193"/>
      <c r="P477" s="193"/>
      <c r="Q477" s="193"/>
      <c r="R477" s="193"/>
      <c r="S477" s="193"/>
      <c r="T477" s="194"/>
      <c r="AT477" s="188" t="s">
        <v>138</v>
      </c>
      <c r="AU477" s="188" t="s">
        <v>136</v>
      </c>
      <c r="AV477" s="13" t="s">
        <v>136</v>
      </c>
      <c r="AW477" s="13" t="s">
        <v>26</v>
      </c>
      <c r="AX477" s="13" t="s">
        <v>71</v>
      </c>
      <c r="AY477" s="188" t="s">
        <v>129</v>
      </c>
    </row>
    <row r="478" spans="1:65" s="14" customFormat="1">
      <c r="B478" s="195"/>
      <c r="D478" s="183" t="s">
        <v>138</v>
      </c>
      <c r="E478" s="196" t="s">
        <v>1</v>
      </c>
      <c r="F478" s="197" t="s">
        <v>140</v>
      </c>
      <c r="H478" s="198">
        <v>4</v>
      </c>
      <c r="I478" s="199"/>
      <c r="L478" s="195"/>
      <c r="M478" s="200"/>
      <c r="N478" s="201"/>
      <c r="O478" s="201"/>
      <c r="P478" s="201"/>
      <c r="Q478" s="201"/>
      <c r="R478" s="201"/>
      <c r="S478" s="201"/>
      <c r="T478" s="202"/>
      <c r="AT478" s="196" t="s">
        <v>138</v>
      </c>
      <c r="AU478" s="196" t="s">
        <v>136</v>
      </c>
      <c r="AV478" s="14" t="s">
        <v>135</v>
      </c>
      <c r="AW478" s="14" t="s">
        <v>26</v>
      </c>
      <c r="AX478" s="14" t="s">
        <v>78</v>
      </c>
      <c r="AY478" s="196" t="s">
        <v>129</v>
      </c>
    </row>
    <row r="479" spans="1:65" s="2" customFormat="1" ht="36" customHeight="1">
      <c r="A479" s="32"/>
      <c r="B479" s="169"/>
      <c r="C479" s="170" t="s">
        <v>444</v>
      </c>
      <c r="D479" s="170" t="s">
        <v>131</v>
      </c>
      <c r="E479" s="171" t="s">
        <v>445</v>
      </c>
      <c r="F479" s="172" t="s">
        <v>446</v>
      </c>
      <c r="G479" s="173" t="s">
        <v>185</v>
      </c>
      <c r="H479" s="174">
        <v>4</v>
      </c>
      <c r="I479" s="175"/>
      <c r="J479" s="176">
        <f>ROUND(I479*H479,2)</f>
        <v>0</v>
      </c>
      <c r="K479" s="177"/>
      <c r="L479" s="33"/>
      <c r="M479" s="178" t="s">
        <v>1</v>
      </c>
      <c r="N479" s="179" t="s">
        <v>37</v>
      </c>
      <c r="O479" s="57"/>
      <c r="P479" s="180">
        <f>O479*H479</f>
        <v>0</v>
      </c>
      <c r="Q479" s="180">
        <v>0</v>
      </c>
      <c r="R479" s="180">
        <f>Q479*H479</f>
        <v>0</v>
      </c>
      <c r="S479" s="180">
        <v>0</v>
      </c>
      <c r="T479" s="181">
        <f>S479*H479</f>
        <v>0</v>
      </c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R479" s="182" t="s">
        <v>176</v>
      </c>
      <c r="AT479" s="182" t="s">
        <v>131</v>
      </c>
      <c r="AU479" s="182" t="s">
        <v>136</v>
      </c>
      <c r="AY479" s="16" t="s">
        <v>129</v>
      </c>
      <c r="BE479" s="96">
        <f>IF(N479="základná",J479,0)</f>
        <v>0</v>
      </c>
      <c r="BF479" s="96">
        <f>IF(N479="znížená",J479,0)</f>
        <v>0</v>
      </c>
      <c r="BG479" s="96">
        <f>IF(N479="zákl. prenesená",J479,0)</f>
        <v>0</v>
      </c>
      <c r="BH479" s="96">
        <f>IF(N479="zníž. prenesená",J479,0)</f>
        <v>0</v>
      </c>
      <c r="BI479" s="96">
        <f>IF(N479="nulová",J479,0)</f>
        <v>0</v>
      </c>
      <c r="BJ479" s="16" t="s">
        <v>136</v>
      </c>
      <c r="BK479" s="96">
        <f>ROUND(I479*H479,2)</f>
        <v>0</v>
      </c>
      <c r="BL479" s="16" t="s">
        <v>176</v>
      </c>
      <c r="BM479" s="182" t="s">
        <v>447</v>
      </c>
    </row>
    <row r="480" spans="1:65" s="2" customFormat="1" ht="19.5">
      <c r="A480" s="32"/>
      <c r="B480" s="33"/>
      <c r="C480" s="32"/>
      <c r="D480" s="183" t="s">
        <v>137</v>
      </c>
      <c r="E480" s="32"/>
      <c r="F480" s="184" t="s">
        <v>446</v>
      </c>
      <c r="G480" s="32"/>
      <c r="H480" s="32"/>
      <c r="I480" s="105"/>
      <c r="J480" s="32"/>
      <c r="K480" s="32"/>
      <c r="L480" s="33"/>
      <c r="M480" s="185"/>
      <c r="N480" s="186"/>
      <c r="O480" s="57"/>
      <c r="P480" s="57"/>
      <c r="Q480" s="57"/>
      <c r="R480" s="57"/>
      <c r="S480" s="57"/>
      <c r="T480" s="58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T480" s="16" t="s">
        <v>137</v>
      </c>
      <c r="AU480" s="16" t="s">
        <v>136</v>
      </c>
    </row>
    <row r="481" spans="1:65" s="13" customFormat="1">
      <c r="B481" s="187"/>
      <c r="D481" s="183" t="s">
        <v>138</v>
      </c>
      <c r="E481" s="188" t="s">
        <v>1</v>
      </c>
      <c r="F481" s="189" t="s">
        <v>351</v>
      </c>
      <c r="H481" s="190">
        <v>4</v>
      </c>
      <c r="I481" s="191"/>
      <c r="L481" s="187"/>
      <c r="M481" s="192"/>
      <c r="N481" s="193"/>
      <c r="O481" s="193"/>
      <c r="P481" s="193"/>
      <c r="Q481" s="193"/>
      <c r="R481" s="193"/>
      <c r="S481" s="193"/>
      <c r="T481" s="194"/>
      <c r="AT481" s="188" t="s">
        <v>138</v>
      </c>
      <c r="AU481" s="188" t="s">
        <v>136</v>
      </c>
      <c r="AV481" s="13" t="s">
        <v>136</v>
      </c>
      <c r="AW481" s="13" t="s">
        <v>26</v>
      </c>
      <c r="AX481" s="13" t="s">
        <v>71</v>
      </c>
      <c r="AY481" s="188" t="s">
        <v>129</v>
      </c>
    </row>
    <row r="482" spans="1:65" s="14" customFormat="1">
      <c r="B482" s="195"/>
      <c r="D482" s="183" t="s">
        <v>138</v>
      </c>
      <c r="E482" s="196" t="s">
        <v>1</v>
      </c>
      <c r="F482" s="197" t="s">
        <v>140</v>
      </c>
      <c r="H482" s="198">
        <v>4</v>
      </c>
      <c r="I482" s="199"/>
      <c r="L482" s="195"/>
      <c r="M482" s="200"/>
      <c r="N482" s="201"/>
      <c r="O482" s="201"/>
      <c r="P482" s="201"/>
      <c r="Q482" s="201"/>
      <c r="R482" s="201"/>
      <c r="S482" s="201"/>
      <c r="T482" s="202"/>
      <c r="AT482" s="196" t="s">
        <v>138</v>
      </c>
      <c r="AU482" s="196" t="s">
        <v>136</v>
      </c>
      <c r="AV482" s="14" t="s">
        <v>135</v>
      </c>
      <c r="AW482" s="14" t="s">
        <v>26</v>
      </c>
      <c r="AX482" s="14" t="s">
        <v>78</v>
      </c>
      <c r="AY482" s="196" t="s">
        <v>129</v>
      </c>
    </row>
    <row r="483" spans="1:65" s="2" customFormat="1" ht="24" customHeight="1">
      <c r="A483" s="32"/>
      <c r="B483" s="169"/>
      <c r="C483" s="203" t="s">
        <v>284</v>
      </c>
      <c r="D483" s="203" t="s">
        <v>162</v>
      </c>
      <c r="E483" s="204" t="s">
        <v>448</v>
      </c>
      <c r="F483" s="205" t="s">
        <v>449</v>
      </c>
      <c r="G483" s="206" t="s">
        <v>237</v>
      </c>
      <c r="H483" s="207">
        <v>6</v>
      </c>
      <c r="I483" s="208"/>
      <c r="J483" s="209">
        <f>ROUND(I483*H483,2)</f>
        <v>0</v>
      </c>
      <c r="K483" s="210"/>
      <c r="L483" s="211"/>
      <c r="M483" s="212" t="s">
        <v>1</v>
      </c>
      <c r="N483" s="213" t="s">
        <v>37</v>
      </c>
      <c r="O483" s="57"/>
      <c r="P483" s="180">
        <f>O483*H483</f>
        <v>0</v>
      </c>
      <c r="Q483" s="180">
        <v>0</v>
      </c>
      <c r="R483" s="180">
        <f>Q483*H483</f>
        <v>0</v>
      </c>
      <c r="S483" s="180">
        <v>0</v>
      </c>
      <c r="T483" s="181">
        <f>S483*H483</f>
        <v>0</v>
      </c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R483" s="182" t="s">
        <v>214</v>
      </c>
      <c r="AT483" s="182" t="s">
        <v>162</v>
      </c>
      <c r="AU483" s="182" t="s">
        <v>136</v>
      </c>
      <c r="AY483" s="16" t="s">
        <v>129</v>
      </c>
      <c r="BE483" s="96">
        <f>IF(N483="základná",J483,0)</f>
        <v>0</v>
      </c>
      <c r="BF483" s="96">
        <f>IF(N483="znížená",J483,0)</f>
        <v>0</v>
      </c>
      <c r="BG483" s="96">
        <f>IF(N483="zákl. prenesená",J483,0)</f>
        <v>0</v>
      </c>
      <c r="BH483" s="96">
        <f>IF(N483="zníž. prenesená",J483,0)</f>
        <v>0</v>
      </c>
      <c r="BI483" s="96">
        <f>IF(N483="nulová",J483,0)</f>
        <v>0</v>
      </c>
      <c r="BJ483" s="16" t="s">
        <v>136</v>
      </c>
      <c r="BK483" s="96">
        <f>ROUND(I483*H483,2)</f>
        <v>0</v>
      </c>
      <c r="BL483" s="16" t="s">
        <v>176</v>
      </c>
      <c r="BM483" s="182" t="s">
        <v>450</v>
      </c>
    </row>
    <row r="484" spans="1:65" s="2" customFormat="1">
      <c r="A484" s="32"/>
      <c r="B484" s="33"/>
      <c r="C484" s="32"/>
      <c r="D484" s="183" t="s">
        <v>137</v>
      </c>
      <c r="E484" s="32"/>
      <c r="F484" s="184" t="s">
        <v>449</v>
      </c>
      <c r="G484" s="32"/>
      <c r="H484" s="32"/>
      <c r="I484" s="105"/>
      <c r="J484" s="32"/>
      <c r="K484" s="32"/>
      <c r="L484" s="33"/>
      <c r="M484" s="185"/>
      <c r="N484" s="186"/>
      <c r="O484" s="57"/>
      <c r="P484" s="57"/>
      <c r="Q484" s="57"/>
      <c r="R484" s="57"/>
      <c r="S484" s="57"/>
      <c r="T484" s="58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T484" s="16" t="s">
        <v>137</v>
      </c>
      <c r="AU484" s="16" t="s">
        <v>136</v>
      </c>
    </row>
    <row r="485" spans="1:65" s="13" customFormat="1">
      <c r="B485" s="187"/>
      <c r="D485" s="183" t="s">
        <v>138</v>
      </c>
      <c r="E485" s="188" t="s">
        <v>1</v>
      </c>
      <c r="F485" s="189" t="s">
        <v>451</v>
      </c>
      <c r="H485" s="190">
        <v>4</v>
      </c>
      <c r="I485" s="191"/>
      <c r="L485" s="187"/>
      <c r="M485" s="192"/>
      <c r="N485" s="193"/>
      <c r="O485" s="193"/>
      <c r="P485" s="193"/>
      <c r="Q485" s="193"/>
      <c r="R485" s="193"/>
      <c r="S485" s="193"/>
      <c r="T485" s="194"/>
      <c r="AT485" s="188" t="s">
        <v>138</v>
      </c>
      <c r="AU485" s="188" t="s">
        <v>136</v>
      </c>
      <c r="AV485" s="13" t="s">
        <v>136</v>
      </c>
      <c r="AW485" s="13" t="s">
        <v>26</v>
      </c>
      <c r="AX485" s="13" t="s">
        <v>71</v>
      </c>
      <c r="AY485" s="188" t="s">
        <v>129</v>
      </c>
    </row>
    <row r="486" spans="1:65" s="13" customFormat="1">
      <c r="B486" s="187"/>
      <c r="D486" s="183" t="s">
        <v>138</v>
      </c>
      <c r="E486" s="188" t="s">
        <v>1</v>
      </c>
      <c r="F486" s="189" t="s">
        <v>452</v>
      </c>
      <c r="H486" s="190">
        <v>2</v>
      </c>
      <c r="I486" s="191"/>
      <c r="L486" s="187"/>
      <c r="M486" s="192"/>
      <c r="N486" s="193"/>
      <c r="O486" s="193"/>
      <c r="P486" s="193"/>
      <c r="Q486" s="193"/>
      <c r="R486" s="193"/>
      <c r="S486" s="193"/>
      <c r="T486" s="194"/>
      <c r="AT486" s="188" t="s">
        <v>138</v>
      </c>
      <c r="AU486" s="188" t="s">
        <v>136</v>
      </c>
      <c r="AV486" s="13" t="s">
        <v>136</v>
      </c>
      <c r="AW486" s="13" t="s">
        <v>26</v>
      </c>
      <c r="AX486" s="13" t="s">
        <v>71</v>
      </c>
      <c r="AY486" s="188" t="s">
        <v>129</v>
      </c>
    </row>
    <row r="487" spans="1:65" s="14" customFormat="1">
      <c r="B487" s="195"/>
      <c r="D487" s="183" t="s">
        <v>138</v>
      </c>
      <c r="E487" s="196" t="s">
        <v>1</v>
      </c>
      <c r="F487" s="197" t="s">
        <v>140</v>
      </c>
      <c r="H487" s="198">
        <v>6</v>
      </c>
      <c r="I487" s="199"/>
      <c r="L487" s="195"/>
      <c r="M487" s="200"/>
      <c r="N487" s="201"/>
      <c r="O487" s="201"/>
      <c r="P487" s="201"/>
      <c r="Q487" s="201"/>
      <c r="R487" s="201"/>
      <c r="S487" s="201"/>
      <c r="T487" s="202"/>
      <c r="AT487" s="196" t="s">
        <v>138</v>
      </c>
      <c r="AU487" s="196" t="s">
        <v>136</v>
      </c>
      <c r="AV487" s="14" t="s">
        <v>135</v>
      </c>
      <c r="AW487" s="14" t="s">
        <v>26</v>
      </c>
      <c r="AX487" s="14" t="s">
        <v>78</v>
      </c>
      <c r="AY487" s="196" t="s">
        <v>129</v>
      </c>
    </row>
    <row r="488" spans="1:65" s="2" customFormat="1" ht="24" customHeight="1">
      <c r="A488" s="32"/>
      <c r="B488" s="169"/>
      <c r="C488" s="170" t="s">
        <v>453</v>
      </c>
      <c r="D488" s="170" t="s">
        <v>131</v>
      </c>
      <c r="E488" s="171" t="s">
        <v>454</v>
      </c>
      <c r="F488" s="172" t="s">
        <v>455</v>
      </c>
      <c r="G488" s="173" t="s">
        <v>237</v>
      </c>
      <c r="H488" s="174">
        <v>4.04</v>
      </c>
      <c r="I488" s="175"/>
      <c r="J488" s="176">
        <f>ROUND(I488*H488,2)</f>
        <v>0</v>
      </c>
      <c r="K488" s="177"/>
      <c r="L488" s="33"/>
      <c r="M488" s="178" t="s">
        <v>1</v>
      </c>
      <c r="N488" s="179" t="s">
        <v>37</v>
      </c>
      <c r="O488" s="57"/>
      <c r="P488" s="180">
        <f>O488*H488</f>
        <v>0</v>
      </c>
      <c r="Q488" s="180">
        <v>0</v>
      </c>
      <c r="R488" s="180">
        <f>Q488*H488</f>
        <v>0</v>
      </c>
      <c r="S488" s="180">
        <v>0</v>
      </c>
      <c r="T488" s="181">
        <f>S488*H488</f>
        <v>0</v>
      </c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R488" s="182" t="s">
        <v>176</v>
      </c>
      <c r="AT488" s="182" t="s">
        <v>131</v>
      </c>
      <c r="AU488" s="182" t="s">
        <v>136</v>
      </c>
      <c r="AY488" s="16" t="s">
        <v>129</v>
      </c>
      <c r="BE488" s="96">
        <f>IF(N488="základná",J488,0)</f>
        <v>0</v>
      </c>
      <c r="BF488" s="96">
        <f>IF(N488="znížená",J488,0)</f>
        <v>0</v>
      </c>
      <c r="BG488" s="96">
        <f>IF(N488="zákl. prenesená",J488,0)</f>
        <v>0</v>
      </c>
      <c r="BH488" s="96">
        <f>IF(N488="zníž. prenesená",J488,0)</f>
        <v>0</v>
      </c>
      <c r="BI488" s="96">
        <f>IF(N488="nulová",J488,0)</f>
        <v>0</v>
      </c>
      <c r="BJ488" s="16" t="s">
        <v>136</v>
      </c>
      <c r="BK488" s="96">
        <f>ROUND(I488*H488,2)</f>
        <v>0</v>
      </c>
      <c r="BL488" s="16" t="s">
        <v>176</v>
      </c>
      <c r="BM488" s="182" t="s">
        <v>456</v>
      </c>
    </row>
    <row r="489" spans="1:65" s="2" customFormat="1" ht="19.5">
      <c r="A489" s="32"/>
      <c r="B489" s="33"/>
      <c r="C489" s="32"/>
      <c r="D489" s="183" t="s">
        <v>137</v>
      </c>
      <c r="E489" s="32"/>
      <c r="F489" s="184" t="s">
        <v>455</v>
      </c>
      <c r="G489" s="32"/>
      <c r="H489" s="32"/>
      <c r="I489" s="105"/>
      <c r="J489" s="32"/>
      <c r="K489" s="32"/>
      <c r="L489" s="33"/>
      <c r="M489" s="185"/>
      <c r="N489" s="186"/>
      <c r="O489" s="57"/>
      <c r="P489" s="57"/>
      <c r="Q489" s="57"/>
      <c r="R489" s="57"/>
      <c r="S489" s="57"/>
      <c r="T489" s="58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T489" s="16" t="s">
        <v>137</v>
      </c>
      <c r="AU489" s="16" t="s">
        <v>136</v>
      </c>
    </row>
    <row r="490" spans="1:65" s="13" customFormat="1">
      <c r="B490" s="187"/>
      <c r="D490" s="183" t="s">
        <v>138</v>
      </c>
      <c r="E490" s="188" t="s">
        <v>1</v>
      </c>
      <c r="F490" s="189" t="s">
        <v>457</v>
      </c>
      <c r="H490" s="190">
        <v>2.86</v>
      </c>
      <c r="I490" s="191"/>
      <c r="L490" s="187"/>
      <c r="M490" s="192"/>
      <c r="N490" s="193"/>
      <c r="O490" s="193"/>
      <c r="P490" s="193"/>
      <c r="Q490" s="193"/>
      <c r="R490" s="193"/>
      <c r="S490" s="193"/>
      <c r="T490" s="194"/>
      <c r="AT490" s="188" t="s">
        <v>138</v>
      </c>
      <c r="AU490" s="188" t="s">
        <v>136</v>
      </c>
      <c r="AV490" s="13" t="s">
        <v>136</v>
      </c>
      <c r="AW490" s="13" t="s">
        <v>26</v>
      </c>
      <c r="AX490" s="13" t="s">
        <v>71</v>
      </c>
      <c r="AY490" s="188" t="s">
        <v>129</v>
      </c>
    </row>
    <row r="491" spans="1:65" s="13" customFormat="1">
      <c r="B491" s="187"/>
      <c r="D491" s="183" t="s">
        <v>138</v>
      </c>
      <c r="E491" s="188" t="s">
        <v>1</v>
      </c>
      <c r="F491" s="189" t="s">
        <v>458</v>
      </c>
      <c r="H491" s="190">
        <v>1.18</v>
      </c>
      <c r="I491" s="191"/>
      <c r="L491" s="187"/>
      <c r="M491" s="192"/>
      <c r="N491" s="193"/>
      <c r="O491" s="193"/>
      <c r="P491" s="193"/>
      <c r="Q491" s="193"/>
      <c r="R491" s="193"/>
      <c r="S491" s="193"/>
      <c r="T491" s="194"/>
      <c r="AT491" s="188" t="s">
        <v>138</v>
      </c>
      <c r="AU491" s="188" t="s">
        <v>136</v>
      </c>
      <c r="AV491" s="13" t="s">
        <v>136</v>
      </c>
      <c r="AW491" s="13" t="s">
        <v>26</v>
      </c>
      <c r="AX491" s="13" t="s">
        <v>71</v>
      </c>
      <c r="AY491" s="188" t="s">
        <v>129</v>
      </c>
    </row>
    <row r="492" spans="1:65" s="14" customFormat="1">
      <c r="B492" s="195"/>
      <c r="D492" s="183" t="s">
        <v>138</v>
      </c>
      <c r="E492" s="196" t="s">
        <v>1</v>
      </c>
      <c r="F492" s="197" t="s">
        <v>140</v>
      </c>
      <c r="H492" s="198">
        <v>4.04</v>
      </c>
      <c r="I492" s="199"/>
      <c r="L492" s="195"/>
      <c r="M492" s="200"/>
      <c r="N492" s="201"/>
      <c r="O492" s="201"/>
      <c r="P492" s="201"/>
      <c r="Q492" s="201"/>
      <c r="R492" s="201"/>
      <c r="S492" s="201"/>
      <c r="T492" s="202"/>
      <c r="AT492" s="196" t="s">
        <v>138</v>
      </c>
      <c r="AU492" s="196" t="s">
        <v>136</v>
      </c>
      <c r="AV492" s="14" t="s">
        <v>135</v>
      </c>
      <c r="AW492" s="14" t="s">
        <v>26</v>
      </c>
      <c r="AX492" s="14" t="s">
        <v>78</v>
      </c>
      <c r="AY492" s="196" t="s">
        <v>129</v>
      </c>
    </row>
    <row r="493" spans="1:65" s="2" customFormat="1" ht="24" customHeight="1">
      <c r="A493" s="32"/>
      <c r="B493" s="169"/>
      <c r="C493" s="203" t="s">
        <v>289</v>
      </c>
      <c r="D493" s="203" t="s">
        <v>162</v>
      </c>
      <c r="E493" s="204" t="s">
        <v>459</v>
      </c>
      <c r="F493" s="205" t="s">
        <v>460</v>
      </c>
      <c r="G493" s="206" t="s">
        <v>185</v>
      </c>
      <c r="H493" s="207">
        <v>32</v>
      </c>
      <c r="I493" s="208"/>
      <c r="J493" s="209">
        <f>ROUND(I493*H493,2)</f>
        <v>0</v>
      </c>
      <c r="K493" s="210"/>
      <c r="L493" s="211"/>
      <c r="M493" s="212" t="s">
        <v>1</v>
      </c>
      <c r="N493" s="213" t="s">
        <v>37</v>
      </c>
      <c r="O493" s="57"/>
      <c r="P493" s="180">
        <f>O493*H493</f>
        <v>0</v>
      </c>
      <c r="Q493" s="180">
        <v>0</v>
      </c>
      <c r="R493" s="180">
        <f>Q493*H493</f>
        <v>0</v>
      </c>
      <c r="S493" s="180">
        <v>0</v>
      </c>
      <c r="T493" s="181">
        <f>S493*H493</f>
        <v>0</v>
      </c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R493" s="182" t="s">
        <v>214</v>
      </c>
      <c r="AT493" s="182" t="s">
        <v>162</v>
      </c>
      <c r="AU493" s="182" t="s">
        <v>136</v>
      </c>
      <c r="AY493" s="16" t="s">
        <v>129</v>
      </c>
      <c r="BE493" s="96">
        <f>IF(N493="základná",J493,0)</f>
        <v>0</v>
      </c>
      <c r="BF493" s="96">
        <f>IF(N493="znížená",J493,0)</f>
        <v>0</v>
      </c>
      <c r="BG493" s="96">
        <f>IF(N493="zákl. prenesená",J493,0)</f>
        <v>0</v>
      </c>
      <c r="BH493" s="96">
        <f>IF(N493="zníž. prenesená",J493,0)</f>
        <v>0</v>
      </c>
      <c r="BI493" s="96">
        <f>IF(N493="nulová",J493,0)</f>
        <v>0</v>
      </c>
      <c r="BJ493" s="16" t="s">
        <v>136</v>
      </c>
      <c r="BK493" s="96">
        <f>ROUND(I493*H493,2)</f>
        <v>0</v>
      </c>
      <c r="BL493" s="16" t="s">
        <v>176</v>
      </c>
      <c r="BM493" s="182" t="s">
        <v>461</v>
      </c>
    </row>
    <row r="494" spans="1:65" s="2" customFormat="1" ht="19.5">
      <c r="A494" s="32"/>
      <c r="B494" s="33"/>
      <c r="C494" s="32"/>
      <c r="D494" s="183" t="s">
        <v>137</v>
      </c>
      <c r="E494" s="32"/>
      <c r="F494" s="184" t="s">
        <v>460</v>
      </c>
      <c r="G494" s="32"/>
      <c r="H494" s="32"/>
      <c r="I494" s="105"/>
      <c r="J494" s="32"/>
      <c r="K494" s="32"/>
      <c r="L494" s="33"/>
      <c r="M494" s="185"/>
      <c r="N494" s="186"/>
      <c r="O494" s="57"/>
      <c r="P494" s="57"/>
      <c r="Q494" s="57"/>
      <c r="R494" s="57"/>
      <c r="S494" s="57"/>
      <c r="T494" s="58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T494" s="16" t="s">
        <v>137</v>
      </c>
      <c r="AU494" s="16" t="s">
        <v>136</v>
      </c>
    </row>
    <row r="495" spans="1:65" s="13" customFormat="1">
      <c r="B495" s="187"/>
      <c r="D495" s="183" t="s">
        <v>138</v>
      </c>
      <c r="E495" s="188" t="s">
        <v>1</v>
      </c>
      <c r="F495" s="189" t="s">
        <v>462</v>
      </c>
      <c r="H495" s="190">
        <v>32</v>
      </c>
      <c r="I495" s="191"/>
      <c r="L495" s="187"/>
      <c r="M495" s="192"/>
      <c r="N495" s="193"/>
      <c r="O495" s="193"/>
      <c r="P495" s="193"/>
      <c r="Q495" s="193"/>
      <c r="R495" s="193"/>
      <c r="S495" s="193"/>
      <c r="T495" s="194"/>
      <c r="AT495" s="188" t="s">
        <v>138</v>
      </c>
      <c r="AU495" s="188" t="s">
        <v>136</v>
      </c>
      <c r="AV495" s="13" t="s">
        <v>136</v>
      </c>
      <c r="AW495" s="13" t="s">
        <v>26</v>
      </c>
      <c r="AX495" s="13" t="s">
        <v>71</v>
      </c>
      <c r="AY495" s="188" t="s">
        <v>129</v>
      </c>
    </row>
    <row r="496" spans="1:65" s="14" customFormat="1">
      <c r="B496" s="195"/>
      <c r="D496" s="183" t="s">
        <v>138</v>
      </c>
      <c r="E496" s="196" t="s">
        <v>1</v>
      </c>
      <c r="F496" s="197" t="s">
        <v>140</v>
      </c>
      <c r="H496" s="198">
        <v>32</v>
      </c>
      <c r="I496" s="199"/>
      <c r="L496" s="195"/>
      <c r="M496" s="200"/>
      <c r="N496" s="201"/>
      <c r="O496" s="201"/>
      <c r="P496" s="201"/>
      <c r="Q496" s="201"/>
      <c r="R496" s="201"/>
      <c r="S496" s="201"/>
      <c r="T496" s="202"/>
      <c r="AT496" s="196" t="s">
        <v>138</v>
      </c>
      <c r="AU496" s="196" t="s">
        <v>136</v>
      </c>
      <c r="AV496" s="14" t="s">
        <v>135</v>
      </c>
      <c r="AW496" s="14" t="s">
        <v>26</v>
      </c>
      <c r="AX496" s="14" t="s">
        <v>78</v>
      </c>
      <c r="AY496" s="196" t="s">
        <v>129</v>
      </c>
    </row>
    <row r="497" spans="1:65" s="2" customFormat="1" ht="36" customHeight="1">
      <c r="A497" s="32"/>
      <c r="B497" s="169"/>
      <c r="C497" s="170" t="s">
        <v>463</v>
      </c>
      <c r="D497" s="170" t="s">
        <v>131</v>
      </c>
      <c r="E497" s="171" t="s">
        <v>464</v>
      </c>
      <c r="F497" s="172" t="s">
        <v>465</v>
      </c>
      <c r="G497" s="173" t="s">
        <v>185</v>
      </c>
      <c r="H497" s="174">
        <v>32</v>
      </c>
      <c r="I497" s="175"/>
      <c r="J497" s="176">
        <f>ROUND(I497*H497,2)</f>
        <v>0</v>
      </c>
      <c r="K497" s="177"/>
      <c r="L497" s="33"/>
      <c r="M497" s="178" t="s">
        <v>1</v>
      </c>
      <c r="N497" s="179" t="s">
        <v>37</v>
      </c>
      <c r="O497" s="57"/>
      <c r="P497" s="180">
        <f>O497*H497</f>
        <v>0</v>
      </c>
      <c r="Q497" s="180">
        <v>0</v>
      </c>
      <c r="R497" s="180">
        <f>Q497*H497</f>
        <v>0</v>
      </c>
      <c r="S497" s="180">
        <v>0</v>
      </c>
      <c r="T497" s="181">
        <f>S497*H497</f>
        <v>0</v>
      </c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R497" s="182" t="s">
        <v>176</v>
      </c>
      <c r="AT497" s="182" t="s">
        <v>131</v>
      </c>
      <c r="AU497" s="182" t="s">
        <v>136</v>
      </c>
      <c r="AY497" s="16" t="s">
        <v>129</v>
      </c>
      <c r="BE497" s="96">
        <f>IF(N497="základná",J497,0)</f>
        <v>0</v>
      </c>
      <c r="BF497" s="96">
        <f>IF(N497="znížená",J497,0)</f>
        <v>0</v>
      </c>
      <c r="BG497" s="96">
        <f>IF(N497="zákl. prenesená",J497,0)</f>
        <v>0</v>
      </c>
      <c r="BH497" s="96">
        <f>IF(N497="zníž. prenesená",J497,0)</f>
        <v>0</v>
      </c>
      <c r="BI497" s="96">
        <f>IF(N497="nulová",J497,0)</f>
        <v>0</v>
      </c>
      <c r="BJ497" s="16" t="s">
        <v>136</v>
      </c>
      <c r="BK497" s="96">
        <f>ROUND(I497*H497,2)</f>
        <v>0</v>
      </c>
      <c r="BL497" s="16" t="s">
        <v>176</v>
      </c>
      <c r="BM497" s="182" t="s">
        <v>466</v>
      </c>
    </row>
    <row r="498" spans="1:65" s="2" customFormat="1" ht="19.5">
      <c r="A498" s="32"/>
      <c r="B498" s="33"/>
      <c r="C498" s="32"/>
      <c r="D498" s="183" t="s">
        <v>137</v>
      </c>
      <c r="E498" s="32"/>
      <c r="F498" s="184" t="s">
        <v>465</v>
      </c>
      <c r="G498" s="32"/>
      <c r="H498" s="32"/>
      <c r="I498" s="105"/>
      <c r="J498" s="32"/>
      <c r="K498" s="32"/>
      <c r="L498" s="33"/>
      <c r="M498" s="185"/>
      <c r="N498" s="186"/>
      <c r="O498" s="57"/>
      <c r="P498" s="57"/>
      <c r="Q498" s="57"/>
      <c r="R498" s="57"/>
      <c r="S498" s="57"/>
      <c r="T498" s="58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T498" s="16" t="s">
        <v>137</v>
      </c>
      <c r="AU498" s="16" t="s">
        <v>136</v>
      </c>
    </row>
    <row r="499" spans="1:65" s="13" customFormat="1">
      <c r="B499" s="187"/>
      <c r="D499" s="183" t="s">
        <v>138</v>
      </c>
      <c r="E499" s="188" t="s">
        <v>1</v>
      </c>
      <c r="F499" s="189" t="s">
        <v>462</v>
      </c>
      <c r="H499" s="190">
        <v>32</v>
      </c>
      <c r="I499" s="191"/>
      <c r="L499" s="187"/>
      <c r="M499" s="192"/>
      <c r="N499" s="193"/>
      <c r="O499" s="193"/>
      <c r="P499" s="193"/>
      <c r="Q499" s="193"/>
      <c r="R499" s="193"/>
      <c r="S499" s="193"/>
      <c r="T499" s="194"/>
      <c r="AT499" s="188" t="s">
        <v>138</v>
      </c>
      <c r="AU499" s="188" t="s">
        <v>136</v>
      </c>
      <c r="AV499" s="13" t="s">
        <v>136</v>
      </c>
      <c r="AW499" s="13" t="s">
        <v>26</v>
      </c>
      <c r="AX499" s="13" t="s">
        <v>71</v>
      </c>
      <c r="AY499" s="188" t="s">
        <v>129</v>
      </c>
    </row>
    <row r="500" spans="1:65" s="14" customFormat="1">
      <c r="B500" s="195"/>
      <c r="D500" s="183" t="s">
        <v>138</v>
      </c>
      <c r="E500" s="196" t="s">
        <v>1</v>
      </c>
      <c r="F500" s="197" t="s">
        <v>140</v>
      </c>
      <c r="H500" s="198">
        <v>32</v>
      </c>
      <c r="I500" s="199"/>
      <c r="L500" s="195"/>
      <c r="M500" s="200"/>
      <c r="N500" s="201"/>
      <c r="O500" s="201"/>
      <c r="P500" s="201"/>
      <c r="Q500" s="201"/>
      <c r="R500" s="201"/>
      <c r="S500" s="201"/>
      <c r="T500" s="202"/>
      <c r="AT500" s="196" t="s">
        <v>138</v>
      </c>
      <c r="AU500" s="196" t="s">
        <v>136</v>
      </c>
      <c r="AV500" s="14" t="s">
        <v>135</v>
      </c>
      <c r="AW500" s="14" t="s">
        <v>26</v>
      </c>
      <c r="AX500" s="14" t="s">
        <v>78</v>
      </c>
      <c r="AY500" s="196" t="s">
        <v>129</v>
      </c>
    </row>
    <row r="501" spans="1:65" s="2" customFormat="1" ht="24" customHeight="1">
      <c r="A501" s="32"/>
      <c r="B501" s="169"/>
      <c r="C501" s="203" t="s">
        <v>294</v>
      </c>
      <c r="D501" s="203" t="s">
        <v>162</v>
      </c>
      <c r="E501" s="204" t="s">
        <v>467</v>
      </c>
      <c r="F501" s="205" t="s">
        <v>468</v>
      </c>
      <c r="G501" s="206" t="s">
        <v>185</v>
      </c>
      <c r="H501" s="207">
        <v>2</v>
      </c>
      <c r="I501" s="208"/>
      <c r="J501" s="209">
        <f>ROUND(I501*H501,2)</f>
        <v>0</v>
      </c>
      <c r="K501" s="210"/>
      <c r="L501" s="211"/>
      <c r="M501" s="212" t="s">
        <v>1</v>
      </c>
      <c r="N501" s="213" t="s">
        <v>37</v>
      </c>
      <c r="O501" s="57"/>
      <c r="P501" s="180">
        <f>O501*H501</f>
        <v>0</v>
      </c>
      <c r="Q501" s="180">
        <v>0</v>
      </c>
      <c r="R501" s="180">
        <f>Q501*H501</f>
        <v>0</v>
      </c>
      <c r="S501" s="180">
        <v>0</v>
      </c>
      <c r="T501" s="181">
        <f>S501*H501</f>
        <v>0</v>
      </c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R501" s="182" t="s">
        <v>214</v>
      </c>
      <c r="AT501" s="182" t="s">
        <v>162</v>
      </c>
      <c r="AU501" s="182" t="s">
        <v>136</v>
      </c>
      <c r="AY501" s="16" t="s">
        <v>129</v>
      </c>
      <c r="BE501" s="96">
        <f>IF(N501="základná",J501,0)</f>
        <v>0</v>
      </c>
      <c r="BF501" s="96">
        <f>IF(N501="znížená",J501,0)</f>
        <v>0</v>
      </c>
      <c r="BG501" s="96">
        <f>IF(N501="zákl. prenesená",J501,0)</f>
        <v>0</v>
      </c>
      <c r="BH501" s="96">
        <f>IF(N501="zníž. prenesená",J501,0)</f>
        <v>0</v>
      </c>
      <c r="BI501" s="96">
        <f>IF(N501="nulová",J501,0)</f>
        <v>0</v>
      </c>
      <c r="BJ501" s="16" t="s">
        <v>136</v>
      </c>
      <c r="BK501" s="96">
        <f>ROUND(I501*H501,2)</f>
        <v>0</v>
      </c>
      <c r="BL501" s="16" t="s">
        <v>176</v>
      </c>
      <c r="BM501" s="182" t="s">
        <v>469</v>
      </c>
    </row>
    <row r="502" spans="1:65" s="2" customFormat="1" ht="19.5">
      <c r="A502" s="32"/>
      <c r="B502" s="33"/>
      <c r="C502" s="32"/>
      <c r="D502" s="183" t="s">
        <v>137</v>
      </c>
      <c r="E502" s="32"/>
      <c r="F502" s="184" t="s">
        <v>468</v>
      </c>
      <c r="G502" s="32"/>
      <c r="H502" s="32"/>
      <c r="I502" s="105"/>
      <c r="J502" s="32"/>
      <c r="K502" s="32"/>
      <c r="L502" s="33"/>
      <c r="M502" s="185"/>
      <c r="N502" s="186"/>
      <c r="O502" s="57"/>
      <c r="P502" s="57"/>
      <c r="Q502" s="57"/>
      <c r="R502" s="57"/>
      <c r="S502" s="57"/>
      <c r="T502" s="58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T502" s="16" t="s">
        <v>137</v>
      </c>
      <c r="AU502" s="16" t="s">
        <v>136</v>
      </c>
    </row>
    <row r="503" spans="1:65" s="13" customFormat="1">
      <c r="B503" s="187"/>
      <c r="D503" s="183" t="s">
        <v>138</v>
      </c>
      <c r="E503" s="188" t="s">
        <v>1</v>
      </c>
      <c r="F503" s="189" t="s">
        <v>470</v>
      </c>
      <c r="H503" s="190">
        <v>2</v>
      </c>
      <c r="I503" s="191"/>
      <c r="L503" s="187"/>
      <c r="M503" s="192"/>
      <c r="N503" s="193"/>
      <c r="O503" s="193"/>
      <c r="P503" s="193"/>
      <c r="Q503" s="193"/>
      <c r="R503" s="193"/>
      <c r="S503" s="193"/>
      <c r="T503" s="194"/>
      <c r="AT503" s="188" t="s">
        <v>138</v>
      </c>
      <c r="AU503" s="188" t="s">
        <v>136</v>
      </c>
      <c r="AV503" s="13" t="s">
        <v>136</v>
      </c>
      <c r="AW503" s="13" t="s">
        <v>26</v>
      </c>
      <c r="AX503" s="13" t="s">
        <v>71</v>
      </c>
      <c r="AY503" s="188" t="s">
        <v>129</v>
      </c>
    </row>
    <row r="504" spans="1:65" s="14" customFormat="1">
      <c r="B504" s="195"/>
      <c r="D504" s="183" t="s">
        <v>138</v>
      </c>
      <c r="E504" s="196" t="s">
        <v>1</v>
      </c>
      <c r="F504" s="197" t="s">
        <v>140</v>
      </c>
      <c r="H504" s="198">
        <v>2</v>
      </c>
      <c r="I504" s="199"/>
      <c r="L504" s="195"/>
      <c r="M504" s="200"/>
      <c r="N504" s="201"/>
      <c r="O504" s="201"/>
      <c r="P504" s="201"/>
      <c r="Q504" s="201"/>
      <c r="R504" s="201"/>
      <c r="S504" s="201"/>
      <c r="T504" s="202"/>
      <c r="AT504" s="196" t="s">
        <v>138</v>
      </c>
      <c r="AU504" s="196" t="s">
        <v>136</v>
      </c>
      <c r="AV504" s="14" t="s">
        <v>135</v>
      </c>
      <c r="AW504" s="14" t="s">
        <v>26</v>
      </c>
      <c r="AX504" s="14" t="s">
        <v>78</v>
      </c>
      <c r="AY504" s="196" t="s">
        <v>129</v>
      </c>
    </row>
    <row r="505" spans="1:65" s="2" customFormat="1" ht="24" customHeight="1">
      <c r="A505" s="32"/>
      <c r="B505" s="169"/>
      <c r="C505" s="170" t="s">
        <v>471</v>
      </c>
      <c r="D505" s="170" t="s">
        <v>131</v>
      </c>
      <c r="E505" s="171" t="s">
        <v>472</v>
      </c>
      <c r="F505" s="172" t="s">
        <v>473</v>
      </c>
      <c r="G505" s="173" t="s">
        <v>185</v>
      </c>
      <c r="H505" s="174">
        <v>2</v>
      </c>
      <c r="I505" s="175"/>
      <c r="J505" s="176">
        <f>ROUND(I505*H505,2)</f>
        <v>0</v>
      </c>
      <c r="K505" s="177"/>
      <c r="L505" s="33"/>
      <c r="M505" s="178" t="s">
        <v>1</v>
      </c>
      <c r="N505" s="179" t="s">
        <v>37</v>
      </c>
      <c r="O505" s="57"/>
      <c r="P505" s="180">
        <f>O505*H505</f>
        <v>0</v>
      </c>
      <c r="Q505" s="180">
        <v>0</v>
      </c>
      <c r="R505" s="180">
        <f>Q505*H505</f>
        <v>0</v>
      </c>
      <c r="S505" s="180">
        <v>0</v>
      </c>
      <c r="T505" s="181">
        <f>S505*H505</f>
        <v>0</v>
      </c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R505" s="182" t="s">
        <v>176</v>
      </c>
      <c r="AT505" s="182" t="s">
        <v>131</v>
      </c>
      <c r="AU505" s="182" t="s">
        <v>136</v>
      </c>
      <c r="AY505" s="16" t="s">
        <v>129</v>
      </c>
      <c r="BE505" s="96">
        <f>IF(N505="základná",J505,0)</f>
        <v>0</v>
      </c>
      <c r="BF505" s="96">
        <f>IF(N505="znížená",J505,0)</f>
        <v>0</v>
      </c>
      <c r="BG505" s="96">
        <f>IF(N505="zákl. prenesená",J505,0)</f>
        <v>0</v>
      </c>
      <c r="BH505" s="96">
        <f>IF(N505="zníž. prenesená",J505,0)</f>
        <v>0</v>
      </c>
      <c r="BI505" s="96">
        <f>IF(N505="nulová",J505,0)</f>
        <v>0</v>
      </c>
      <c r="BJ505" s="16" t="s">
        <v>136</v>
      </c>
      <c r="BK505" s="96">
        <f>ROUND(I505*H505,2)</f>
        <v>0</v>
      </c>
      <c r="BL505" s="16" t="s">
        <v>176</v>
      </c>
      <c r="BM505" s="182" t="s">
        <v>474</v>
      </c>
    </row>
    <row r="506" spans="1:65" s="2" customFormat="1" ht="19.5">
      <c r="A506" s="32"/>
      <c r="B506" s="33"/>
      <c r="C506" s="32"/>
      <c r="D506" s="183" t="s">
        <v>137</v>
      </c>
      <c r="E506" s="32"/>
      <c r="F506" s="184" t="s">
        <v>473</v>
      </c>
      <c r="G506" s="32"/>
      <c r="H506" s="32"/>
      <c r="I506" s="105"/>
      <c r="J506" s="32"/>
      <c r="K506" s="32"/>
      <c r="L506" s="33"/>
      <c r="M506" s="185"/>
      <c r="N506" s="186"/>
      <c r="O506" s="57"/>
      <c r="P506" s="57"/>
      <c r="Q506" s="57"/>
      <c r="R506" s="57"/>
      <c r="S506" s="57"/>
      <c r="T506" s="58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T506" s="16" t="s">
        <v>137</v>
      </c>
      <c r="AU506" s="16" t="s">
        <v>136</v>
      </c>
    </row>
    <row r="507" spans="1:65" s="13" customFormat="1">
      <c r="B507" s="187"/>
      <c r="D507" s="183" t="s">
        <v>138</v>
      </c>
      <c r="E507" s="188" t="s">
        <v>1</v>
      </c>
      <c r="F507" s="189" t="s">
        <v>470</v>
      </c>
      <c r="H507" s="190">
        <v>2</v>
      </c>
      <c r="I507" s="191"/>
      <c r="L507" s="187"/>
      <c r="M507" s="192"/>
      <c r="N507" s="193"/>
      <c r="O507" s="193"/>
      <c r="P507" s="193"/>
      <c r="Q507" s="193"/>
      <c r="R507" s="193"/>
      <c r="S507" s="193"/>
      <c r="T507" s="194"/>
      <c r="AT507" s="188" t="s">
        <v>138</v>
      </c>
      <c r="AU507" s="188" t="s">
        <v>136</v>
      </c>
      <c r="AV507" s="13" t="s">
        <v>136</v>
      </c>
      <c r="AW507" s="13" t="s">
        <v>26</v>
      </c>
      <c r="AX507" s="13" t="s">
        <v>71</v>
      </c>
      <c r="AY507" s="188" t="s">
        <v>129</v>
      </c>
    </row>
    <row r="508" spans="1:65" s="14" customFormat="1">
      <c r="B508" s="195"/>
      <c r="D508" s="183" t="s">
        <v>138</v>
      </c>
      <c r="E508" s="196" t="s">
        <v>1</v>
      </c>
      <c r="F508" s="197" t="s">
        <v>140</v>
      </c>
      <c r="H508" s="198">
        <v>2</v>
      </c>
      <c r="I508" s="199"/>
      <c r="L508" s="195"/>
      <c r="M508" s="200"/>
      <c r="N508" s="201"/>
      <c r="O508" s="201"/>
      <c r="P508" s="201"/>
      <c r="Q508" s="201"/>
      <c r="R508" s="201"/>
      <c r="S508" s="201"/>
      <c r="T508" s="202"/>
      <c r="AT508" s="196" t="s">
        <v>138</v>
      </c>
      <c r="AU508" s="196" t="s">
        <v>136</v>
      </c>
      <c r="AV508" s="14" t="s">
        <v>135</v>
      </c>
      <c r="AW508" s="14" t="s">
        <v>26</v>
      </c>
      <c r="AX508" s="14" t="s">
        <v>78</v>
      </c>
      <c r="AY508" s="196" t="s">
        <v>129</v>
      </c>
    </row>
    <row r="509" spans="1:65" s="2" customFormat="1" ht="16.5" customHeight="1">
      <c r="A509" s="32"/>
      <c r="B509" s="169"/>
      <c r="C509" s="203" t="s">
        <v>303</v>
      </c>
      <c r="D509" s="203" t="s">
        <v>162</v>
      </c>
      <c r="E509" s="204" t="s">
        <v>475</v>
      </c>
      <c r="F509" s="205" t="s">
        <v>476</v>
      </c>
      <c r="G509" s="206" t="s">
        <v>185</v>
      </c>
      <c r="H509" s="207">
        <v>6</v>
      </c>
      <c r="I509" s="208"/>
      <c r="J509" s="209">
        <f>ROUND(I509*H509,2)</f>
        <v>0</v>
      </c>
      <c r="K509" s="210"/>
      <c r="L509" s="211"/>
      <c r="M509" s="212" t="s">
        <v>1</v>
      </c>
      <c r="N509" s="213" t="s">
        <v>37</v>
      </c>
      <c r="O509" s="57"/>
      <c r="P509" s="180">
        <f>O509*H509</f>
        <v>0</v>
      </c>
      <c r="Q509" s="180">
        <v>0</v>
      </c>
      <c r="R509" s="180">
        <f>Q509*H509</f>
        <v>0</v>
      </c>
      <c r="S509" s="180">
        <v>0</v>
      </c>
      <c r="T509" s="181">
        <f>S509*H509</f>
        <v>0</v>
      </c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R509" s="182" t="s">
        <v>214</v>
      </c>
      <c r="AT509" s="182" t="s">
        <v>162</v>
      </c>
      <c r="AU509" s="182" t="s">
        <v>136</v>
      </c>
      <c r="AY509" s="16" t="s">
        <v>129</v>
      </c>
      <c r="BE509" s="96">
        <f>IF(N509="základná",J509,0)</f>
        <v>0</v>
      </c>
      <c r="BF509" s="96">
        <f>IF(N509="znížená",J509,0)</f>
        <v>0</v>
      </c>
      <c r="BG509" s="96">
        <f>IF(N509="zákl. prenesená",J509,0)</f>
        <v>0</v>
      </c>
      <c r="BH509" s="96">
        <f>IF(N509="zníž. prenesená",J509,0)</f>
        <v>0</v>
      </c>
      <c r="BI509" s="96">
        <f>IF(N509="nulová",J509,0)</f>
        <v>0</v>
      </c>
      <c r="BJ509" s="16" t="s">
        <v>136</v>
      </c>
      <c r="BK509" s="96">
        <f>ROUND(I509*H509,2)</f>
        <v>0</v>
      </c>
      <c r="BL509" s="16" t="s">
        <v>176</v>
      </c>
      <c r="BM509" s="182" t="s">
        <v>477</v>
      </c>
    </row>
    <row r="510" spans="1:65" s="2" customFormat="1">
      <c r="A510" s="32"/>
      <c r="B510" s="33"/>
      <c r="C510" s="32"/>
      <c r="D510" s="183" t="s">
        <v>137</v>
      </c>
      <c r="E510" s="32"/>
      <c r="F510" s="184" t="s">
        <v>476</v>
      </c>
      <c r="G510" s="32"/>
      <c r="H510" s="32"/>
      <c r="I510" s="105"/>
      <c r="J510" s="32"/>
      <c r="K510" s="32"/>
      <c r="L510" s="33"/>
      <c r="M510" s="185"/>
      <c r="N510" s="186"/>
      <c r="O510" s="57"/>
      <c r="P510" s="57"/>
      <c r="Q510" s="57"/>
      <c r="R510" s="57"/>
      <c r="S510" s="57"/>
      <c r="T510" s="58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T510" s="16" t="s">
        <v>137</v>
      </c>
      <c r="AU510" s="16" t="s">
        <v>136</v>
      </c>
    </row>
    <row r="511" spans="1:65" s="13" customFormat="1">
      <c r="B511" s="187"/>
      <c r="D511" s="183" t="s">
        <v>138</v>
      </c>
      <c r="E511" s="188" t="s">
        <v>1</v>
      </c>
      <c r="F511" s="189" t="s">
        <v>478</v>
      </c>
      <c r="H511" s="190">
        <v>6</v>
      </c>
      <c r="I511" s="191"/>
      <c r="L511" s="187"/>
      <c r="M511" s="192"/>
      <c r="N511" s="193"/>
      <c r="O511" s="193"/>
      <c r="P511" s="193"/>
      <c r="Q511" s="193"/>
      <c r="R511" s="193"/>
      <c r="S511" s="193"/>
      <c r="T511" s="194"/>
      <c r="AT511" s="188" t="s">
        <v>138</v>
      </c>
      <c r="AU511" s="188" t="s">
        <v>136</v>
      </c>
      <c r="AV511" s="13" t="s">
        <v>136</v>
      </c>
      <c r="AW511" s="13" t="s">
        <v>26</v>
      </c>
      <c r="AX511" s="13" t="s">
        <v>71</v>
      </c>
      <c r="AY511" s="188" t="s">
        <v>129</v>
      </c>
    </row>
    <row r="512" spans="1:65" s="14" customFormat="1">
      <c r="B512" s="195"/>
      <c r="D512" s="183" t="s">
        <v>138</v>
      </c>
      <c r="E512" s="196" t="s">
        <v>1</v>
      </c>
      <c r="F512" s="197" t="s">
        <v>140</v>
      </c>
      <c r="H512" s="198">
        <v>6</v>
      </c>
      <c r="I512" s="199"/>
      <c r="L512" s="195"/>
      <c r="M512" s="200"/>
      <c r="N512" s="201"/>
      <c r="O512" s="201"/>
      <c r="P512" s="201"/>
      <c r="Q512" s="201"/>
      <c r="R512" s="201"/>
      <c r="S512" s="201"/>
      <c r="T512" s="202"/>
      <c r="AT512" s="196" t="s">
        <v>138</v>
      </c>
      <c r="AU512" s="196" t="s">
        <v>136</v>
      </c>
      <c r="AV512" s="14" t="s">
        <v>135</v>
      </c>
      <c r="AW512" s="14" t="s">
        <v>26</v>
      </c>
      <c r="AX512" s="14" t="s">
        <v>78</v>
      </c>
      <c r="AY512" s="196" t="s">
        <v>129</v>
      </c>
    </row>
    <row r="513" spans="1:65" s="2" customFormat="1" ht="16.5" customHeight="1">
      <c r="A513" s="32"/>
      <c r="B513" s="169"/>
      <c r="C513" s="170" t="s">
        <v>479</v>
      </c>
      <c r="D513" s="170" t="s">
        <v>131</v>
      </c>
      <c r="E513" s="171" t="s">
        <v>480</v>
      </c>
      <c r="F513" s="172" t="s">
        <v>481</v>
      </c>
      <c r="G513" s="173" t="s">
        <v>185</v>
      </c>
      <c r="H513" s="174">
        <v>6</v>
      </c>
      <c r="I513" s="175"/>
      <c r="J513" s="176">
        <f>ROUND(I513*H513,2)</f>
        <v>0</v>
      </c>
      <c r="K513" s="177"/>
      <c r="L513" s="33"/>
      <c r="M513" s="178" t="s">
        <v>1</v>
      </c>
      <c r="N513" s="179" t="s">
        <v>37</v>
      </c>
      <c r="O513" s="57"/>
      <c r="P513" s="180">
        <f>O513*H513</f>
        <v>0</v>
      </c>
      <c r="Q513" s="180">
        <v>0</v>
      </c>
      <c r="R513" s="180">
        <f>Q513*H513</f>
        <v>0</v>
      </c>
      <c r="S513" s="180">
        <v>0</v>
      </c>
      <c r="T513" s="181">
        <f>S513*H513</f>
        <v>0</v>
      </c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R513" s="182" t="s">
        <v>176</v>
      </c>
      <c r="AT513" s="182" t="s">
        <v>131</v>
      </c>
      <c r="AU513" s="182" t="s">
        <v>136</v>
      </c>
      <c r="AY513" s="16" t="s">
        <v>129</v>
      </c>
      <c r="BE513" s="96">
        <f>IF(N513="základná",J513,0)</f>
        <v>0</v>
      </c>
      <c r="BF513" s="96">
        <f>IF(N513="znížená",J513,0)</f>
        <v>0</v>
      </c>
      <c r="BG513" s="96">
        <f>IF(N513="zákl. prenesená",J513,0)</f>
        <v>0</v>
      </c>
      <c r="BH513" s="96">
        <f>IF(N513="zníž. prenesená",J513,0)</f>
        <v>0</v>
      </c>
      <c r="BI513" s="96">
        <f>IF(N513="nulová",J513,0)</f>
        <v>0</v>
      </c>
      <c r="BJ513" s="16" t="s">
        <v>136</v>
      </c>
      <c r="BK513" s="96">
        <f>ROUND(I513*H513,2)</f>
        <v>0</v>
      </c>
      <c r="BL513" s="16" t="s">
        <v>176</v>
      </c>
      <c r="BM513" s="182" t="s">
        <v>482</v>
      </c>
    </row>
    <row r="514" spans="1:65" s="2" customFormat="1">
      <c r="A514" s="32"/>
      <c r="B514" s="33"/>
      <c r="C514" s="32"/>
      <c r="D514" s="183" t="s">
        <v>137</v>
      </c>
      <c r="E514" s="32"/>
      <c r="F514" s="184" t="s">
        <v>481</v>
      </c>
      <c r="G514" s="32"/>
      <c r="H514" s="32"/>
      <c r="I514" s="105"/>
      <c r="J514" s="32"/>
      <c r="K514" s="32"/>
      <c r="L514" s="33"/>
      <c r="M514" s="185"/>
      <c r="N514" s="186"/>
      <c r="O514" s="57"/>
      <c r="P514" s="57"/>
      <c r="Q514" s="57"/>
      <c r="R514" s="57"/>
      <c r="S514" s="57"/>
      <c r="T514" s="58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T514" s="16" t="s">
        <v>137</v>
      </c>
      <c r="AU514" s="16" t="s">
        <v>136</v>
      </c>
    </row>
    <row r="515" spans="1:65" s="13" customFormat="1">
      <c r="B515" s="187"/>
      <c r="D515" s="183" t="s">
        <v>138</v>
      </c>
      <c r="E515" s="188" t="s">
        <v>1</v>
      </c>
      <c r="F515" s="189" t="s">
        <v>478</v>
      </c>
      <c r="H515" s="190">
        <v>6</v>
      </c>
      <c r="I515" s="191"/>
      <c r="L515" s="187"/>
      <c r="M515" s="192"/>
      <c r="N515" s="193"/>
      <c r="O515" s="193"/>
      <c r="P515" s="193"/>
      <c r="Q515" s="193"/>
      <c r="R515" s="193"/>
      <c r="S515" s="193"/>
      <c r="T515" s="194"/>
      <c r="AT515" s="188" t="s">
        <v>138</v>
      </c>
      <c r="AU515" s="188" t="s">
        <v>136</v>
      </c>
      <c r="AV515" s="13" t="s">
        <v>136</v>
      </c>
      <c r="AW515" s="13" t="s">
        <v>26</v>
      </c>
      <c r="AX515" s="13" t="s">
        <v>71</v>
      </c>
      <c r="AY515" s="188" t="s">
        <v>129</v>
      </c>
    </row>
    <row r="516" spans="1:65" s="14" customFormat="1">
      <c r="B516" s="195"/>
      <c r="D516" s="183" t="s">
        <v>138</v>
      </c>
      <c r="E516" s="196" t="s">
        <v>1</v>
      </c>
      <c r="F516" s="197" t="s">
        <v>140</v>
      </c>
      <c r="H516" s="198">
        <v>6</v>
      </c>
      <c r="I516" s="199"/>
      <c r="L516" s="195"/>
      <c r="M516" s="200"/>
      <c r="N516" s="201"/>
      <c r="O516" s="201"/>
      <c r="P516" s="201"/>
      <c r="Q516" s="201"/>
      <c r="R516" s="201"/>
      <c r="S516" s="201"/>
      <c r="T516" s="202"/>
      <c r="AT516" s="196" t="s">
        <v>138</v>
      </c>
      <c r="AU516" s="196" t="s">
        <v>136</v>
      </c>
      <c r="AV516" s="14" t="s">
        <v>135</v>
      </c>
      <c r="AW516" s="14" t="s">
        <v>26</v>
      </c>
      <c r="AX516" s="14" t="s">
        <v>78</v>
      </c>
      <c r="AY516" s="196" t="s">
        <v>129</v>
      </c>
    </row>
    <row r="517" spans="1:65" s="2" customFormat="1" ht="24" customHeight="1">
      <c r="A517" s="32"/>
      <c r="B517" s="169"/>
      <c r="C517" s="203" t="s">
        <v>337</v>
      </c>
      <c r="D517" s="203" t="s">
        <v>162</v>
      </c>
      <c r="E517" s="204" t="s">
        <v>483</v>
      </c>
      <c r="F517" s="205" t="s">
        <v>484</v>
      </c>
      <c r="G517" s="206" t="s">
        <v>185</v>
      </c>
      <c r="H517" s="207">
        <v>6</v>
      </c>
      <c r="I517" s="208"/>
      <c r="J517" s="209">
        <f>ROUND(I517*H517,2)</f>
        <v>0</v>
      </c>
      <c r="K517" s="210"/>
      <c r="L517" s="211"/>
      <c r="M517" s="212" t="s">
        <v>1</v>
      </c>
      <c r="N517" s="213" t="s">
        <v>37</v>
      </c>
      <c r="O517" s="57"/>
      <c r="P517" s="180">
        <f>O517*H517</f>
        <v>0</v>
      </c>
      <c r="Q517" s="180">
        <v>0</v>
      </c>
      <c r="R517" s="180">
        <f>Q517*H517</f>
        <v>0</v>
      </c>
      <c r="S517" s="180">
        <v>0</v>
      </c>
      <c r="T517" s="181">
        <f>S517*H517</f>
        <v>0</v>
      </c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R517" s="182" t="s">
        <v>214</v>
      </c>
      <c r="AT517" s="182" t="s">
        <v>162</v>
      </c>
      <c r="AU517" s="182" t="s">
        <v>136</v>
      </c>
      <c r="AY517" s="16" t="s">
        <v>129</v>
      </c>
      <c r="BE517" s="96">
        <f>IF(N517="základná",J517,0)</f>
        <v>0</v>
      </c>
      <c r="BF517" s="96">
        <f>IF(N517="znížená",J517,0)</f>
        <v>0</v>
      </c>
      <c r="BG517" s="96">
        <f>IF(N517="zákl. prenesená",J517,0)</f>
        <v>0</v>
      </c>
      <c r="BH517" s="96">
        <f>IF(N517="zníž. prenesená",J517,0)</f>
        <v>0</v>
      </c>
      <c r="BI517" s="96">
        <f>IF(N517="nulová",J517,0)</f>
        <v>0</v>
      </c>
      <c r="BJ517" s="16" t="s">
        <v>136</v>
      </c>
      <c r="BK517" s="96">
        <f>ROUND(I517*H517,2)</f>
        <v>0</v>
      </c>
      <c r="BL517" s="16" t="s">
        <v>176</v>
      </c>
      <c r="BM517" s="182" t="s">
        <v>485</v>
      </c>
    </row>
    <row r="518" spans="1:65" s="2" customFormat="1" ht="19.5">
      <c r="A518" s="32"/>
      <c r="B518" s="33"/>
      <c r="C518" s="32"/>
      <c r="D518" s="183" t="s">
        <v>137</v>
      </c>
      <c r="E518" s="32"/>
      <c r="F518" s="184" t="s">
        <v>484</v>
      </c>
      <c r="G518" s="32"/>
      <c r="H518" s="32"/>
      <c r="I518" s="105"/>
      <c r="J518" s="32"/>
      <c r="K518" s="32"/>
      <c r="L518" s="33"/>
      <c r="M518" s="185"/>
      <c r="N518" s="186"/>
      <c r="O518" s="57"/>
      <c r="P518" s="57"/>
      <c r="Q518" s="57"/>
      <c r="R518" s="57"/>
      <c r="S518" s="57"/>
      <c r="T518" s="58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T518" s="16" t="s">
        <v>137</v>
      </c>
      <c r="AU518" s="16" t="s">
        <v>136</v>
      </c>
    </row>
    <row r="519" spans="1:65" s="13" customFormat="1">
      <c r="B519" s="187"/>
      <c r="D519" s="183" t="s">
        <v>138</v>
      </c>
      <c r="E519" s="188" t="s">
        <v>1</v>
      </c>
      <c r="F519" s="189" t="s">
        <v>478</v>
      </c>
      <c r="H519" s="190">
        <v>6</v>
      </c>
      <c r="I519" s="191"/>
      <c r="L519" s="187"/>
      <c r="M519" s="192"/>
      <c r="N519" s="193"/>
      <c r="O519" s="193"/>
      <c r="P519" s="193"/>
      <c r="Q519" s="193"/>
      <c r="R519" s="193"/>
      <c r="S519" s="193"/>
      <c r="T519" s="194"/>
      <c r="AT519" s="188" t="s">
        <v>138</v>
      </c>
      <c r="AU519" s="188" t="s">
        <v>136</v>
      </c>
      <c r="AV519" s="13" t="s">
        <v>136</v>
      </c>
      <c r="AW519" s="13" t="s">
        <v>26</v>
      </c>
      <c r="AX519" s="13" t="s">
        <v>71</v>
      </c>
      <c r="AY519" s="188" t="s">
        <v>129</v>
      </c>
    </row>
    <row r="520" spans="1:65" s="14" customFormat="1">
      <c r="B520" s="195"/>
      <c r="D520" s="183" t="s">
        <v>138</v>
      </c>
      <c r="E520" s="196" t="s">
        <v>1</v>
      </c>
      <c r="F520" s="197" t="s">
        <v>140</v>
      </c>
      <c r="H520" s="198">
        <v>6</v>
      </c>
      <c r="I520" s="199"/>
      <c r="L520" s="195"/>
      <c r="M520" s="200"/>
      <c r="N520" s="201"/>
      <c r="O520" s="201"/>
      <c r="P520" s="201"/>
      <c r="Q520" s="201"/>
      <c r="R520" s="201"/>
      <c r="S520" s="201"/>
      <c r="T520" s="202"/>
      <c r="AT520" s="196" t="s">
        <v>138</v>
      </c>
      <c r="AU520" s="196" t="s">
        <v>136</v>
      </c>
      <c r="AV520" s="14" t="s">
        <v>135</v>
      </c>
      <c r="AW520" s="14" t="s">
        <v>26</v>
      </c>
      <c r="AX520" s="14" t="s">
        <v>78</v>
      </c>
      <c r="AY520" s="196" t="s">
        <v>129</v>
      </c>
    </row>
    <row r="521" spans="1:65" s="2" customFormat="1" ht="24" customHeight="1">
      <c r="A521" s="32"/>
      <c r="B521" s="169"/>
      <c r="C521" s="170" t="s">
        <v>486</v>
      </c>
      <c r="D521" s="170" t="s">
        <v>131</v>
      </c>
      <c r="E521" s="171" t="s">
        <v>487</v>
      </c>
      <c r="F521" s="172" t="s">
        <v>488</v>
      </c>
      <c r="G521" s="173" t="s">
        <v>185</v>
      </c>
      <c r="H521" s="174">
        <v>6</v>
      </c>
      <c r="I521" s="175"/>
      <c r="J521" s="176">
        <f>ROUND(I521*H521,2)</f>
        <v>0</v>
      </c>
      <c r="K521" s="177"/>
      <c r="L521" s="33"/>
      <c r="M521" s="178" t="s">
        <v>1</v>
      </c>
      <c r="N521" s="179" t="s">
        <v>37</v>
      </c>
      <c r="O521" s="57"/>
      <c r="P521" s="180">
        <f>O521*H521</f>
        <v>0</v>
      </c>
      <c r="Q521" s="180">
        <v>0</v>
      </c>
      <c r="R521" s="180">
        <f>Q521*H521</f>
        <v>0</v>
      </c>
      <c r="S521" s="180">
        <v>0</v>
      </c>
      <c r="T521" s="181">
        <f>S521*H521</f>
        <v>0</v>
      </c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R521" s="182" t="s">
        <v>176</v>
      </c>
      <c r="AT521" s="182" t="s">
        <v>131</v>
      </c>
      <c r="AU521" s="182" t="s">
        <v>136</v>
      </c>
      <c r="AY521" s="16" t="s">
        <v>129</v>
      </c>
      <c r="BE521" s="96">
        <f>IF(N521="základná",J521,0)</f>
        <v>0</v>
      </c>
      <c r="BF521" s="96">
        <f>IF(N521="znížená",J521,0)</f>
        <v>0</v>
      </c>
      <c r="BG521" s="96">
        <f>IF(N521="zákl. prenesená",J521,0)</f>
        <v>0</v>
      </c>
      <c r="BH521" s="96">
        <f>IF(N521="zníž. prenesená",J521,0)</f>
        <v>0</v>
      </c>
      <c r="BI521" s="96">
        <f>IF(N521="nulová",J521,0)</f>
        <v>0</v>
      </c>
      <c r="BJ521" s="16" t="s">
        <v>136</v>
      </c>
      <c r="BK521" s="96">
        <f>ROUND(I521*H521,2)</f>
        <v>0</v>
      </c>
      <c r="BL521" s="16" t="s">
        <v>176</v>
      </c>
      <c r="BM521" s="182" t="s">
        <v>489</v>
      </c>
    </row>
    <row r="522" spans="1:65" s="2" customFormat="1" ht="19.5">
      <c r="A522" s="32"/>
      <c r="B522" s="33"/>
      <c r="C522" s="32"/>
      <c r="D522" s="183" t="s">
        <v>137</v>
      </c>
      <c r="E522" s="32"/>
      <c r="F522" s="184" t="s">
        <v>488</v>
      </c>
      <c r="G522" s="32"/>
      <c r="H522" s="32"/>
      <c r="I522" s="105"/>
      <c r="J522" s="32"/>
      <c r="K522" s="32"/>
      <c r="L522" s="33"/>
      <c r="M522" s="185"/>
      <c r="N522" s="186"/>
      <c r="O522" s="57"/>
      <c r="P522" s="57"/>
      <c r="Q522" s="57"/>
      <c r="R522" s="57"/>
      <c r="S522" s="57"/>
      <c r="T522" s="58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T522" s="16" t="s">
        <v>137</v>
      </c>
      <c r="AU522" s="16" t="s">
        <v>136</v>
      </c>
    </row>
    <row r="523" spans="1:65" s="13" customFormat="1">
      <c r="B523" s="187"/>
      <c r="D523" s="183" t="s">
        <v>138</v>
      </c>
      <c r="E523" s="188" t="s">
        <v>1</v>
      </c>
      <c r="F523" s="189" t="s">
        <v>478</v>
      </c>
      <c r="H523" s="190">
        <v>6</v>
      </c>
      <c r="I523" s="191"/>
      <c r="L523" s="187"/>
      <c r="M523" s="192"/>
      <c r="N523" s="193"/>
      <c r="O523" s="193"/>
      <c r="P523" s="193"/>
      <c r="Q523" s="193"/>
      <c r="R523" s="193"/>
      <c r="S523" s="193"/>
      <c r="T523" s="194"/>
      <c r="AT523" s="188" t="s">
        <v>138</v>
      </c>
      <c r="AU523" s="188" t="s">
        <v>136</v>
      </c>
      <c r="AV523" s="13" t="s">
        <v>136</v>
      </c>
      <c r="AW523" s="13" t="s">
        <v>26</v>
      </c>
      <c r="AX523" s="13" t="s">
        <v>71</v>
      </c>
      <c r="AY523" s="188" t="s">
        <v>129</v>
      </c>
    </row>
    <row r="524" spans="1:65" s="14" customFormat="1">
      <c r="B524" s="195"/>
      <c r="D524" s="183" t="s">
        <v>138</v>
      </c>
      <c r="E524" s="196" t="s">
        <v>1</v>
      </c>
      <c r="F524" s="197" t="s">
        <v>140</v>
      </c>
      <c r="H524" s="198">
        <v>6</v>
      </c>
      <c r="I524" s="199"/>
      <c r="L524" s="195"/>
      <c r="M524" s="200"/>
      <c r="N524" s="201"/>
      <c r="O524" s="201"/>
      <c r="P524" s="201"/>
      <c r="Q524" s="201"/>
      <c r="R524" s="201"/>
      <c r="S524" s="201"/>
      <c r="T524" s="202"/>
      <c r="AT524" s="196" t="s">
        <v>138</v>
      </c>
      <c r="AU524" s="196" t="s">
        <v>136</v>
      </c>
      <c r="AV524" s="14" t="s">
        <v>135</v>
      </c>
      <c r="AW524" s="14" t="s">
        <v>26</v>
      </c>
      <c r="AX524" s="14" t="s">
        <v>78</v>
      </c>
      <c r="AY524" s="196" t="s">
        <v>129</v>
      </c>
    </row>
    <row r="525" spans="1:65" s="2" customFormat="1" ht="16.5" customHeight="1">
      <c r="A525" s="32"/>
      <c r="B525" s="169"/>
      <c r="C525" s="203" t="s">
        <v>350</v>
      </c>
      <c r="D525" s="203" t="s">
        <v>162</v>
      </c>
      <c r="E525" s="204" t="s">
        <v>490</v>
      </c>
      <c r="F525" s="205" t="s">
        <v>491</v>
      </c>
      <c r="G525" s="206" t="s">
        <v>185</v>
      </c>
      <c r="H525" s="207">
        <v>12</v>
      </c>
      <c r="I525" s="208"/>
      <c r="J525" s="209">
        <f>ROUND(I525*H525,2)</f>
        <v>0</v>
      </c>
      <c r="K525" s="210"/>
      <c r="L525" s="211"/>
      <c r="M525" s="212" t="s">
        <v>1</v>
      </c>
      <c r="N525" s="213" t="s">
        <v>37</v>
      </c>
      <c r="O525" s="57"/>
      <c r="P525" s="180">
        <f>O525*H525</f>
        <v>0</v>
      </c>
      <c r="Q525" s="180">
        <v>0</v>
      </c>
      <c r="R525" s="180">
        <f>Q525*H525</f>
        <v>0</v>
      </c>
      <c r="S525" s="180">
        <v>0</v>
      </c>
      <c r="T525" s="181">
        <f>S525*H525</f>
        <v>0</v>
      </c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R525" s="182" t="s">
        <v>214</v>
      </c>
      <c r="AT525" s="182" t="s">
        <v>162</v>
      </c>
      <c r="AU525" s="182" t="s">
        <v>136</v>
      </c>
      <c r="AY525" s="16" t="s">
        <v>129</v>
      </c>
      <c r="BE525" s="96">
        <f>IF(N525="základná",J525,0)</f>
        <v>0</v>
      </c>
      <c r="BF525" s="96">
        <f>IF(N525="znížená",J525,0)</f>
        <v>0</v>
      </c>
      <c r="BG525" s="96">
        <f>IF(N525="zákl. prenesená",J525,0)</f>
        <v>0</v>
      </c>
      <c r="BH525" s="96">
        <f>IF(N525="zníž. prenesená",J525,0)</f>
        <v>0</v>
      </c>
      <c r="BI525" s="96">
        <f>IF(N525="nulová",J525,0)</f>
        <v>0</v>
      </c>
      <c r="BJ525" s="16" t="s">
        <v>136</v>
      </c>
      <c r="BK525" s="96">
        <f>ROUND(I525*H525,2)</f>
        <v>0</v>
      </c>
      <c r="BL525" s="16" t="s">
        <v>176</v>
      </c>
      <c r="BM525" s="182" t="s">
        <v>492</v>
      </c>
    </row>
    <row r="526" spans="1:65" s="2" customFormat="1">
      <c r="A526" s="32"/>
      <c r="B526" s="33"/>
      <c r="C526" s="32"/>
      <c r="D526" s="183" t="s">
        <v>137</v>
      </c>
      <c r="E526" s="32"/>
      <c r="F526" s="184" t="s">
        <v>491</v>
      </c>
      <c r="G526" s="32"/>
      <c r="H526" s="32"/>
      <c r="I526" s="105"/>
      <c r="J526" s="32"/>
      <c r="K526" s="32"/>
      <c r="L526" s="33"/>
      <c r="M526" s="185"/>
      <c r="N526" s="186"/>
      <c r="O526" s="57"/>
      <c r="P526" s="57"/>
      <c r="Q526" s="57"/>
      <c r="R526" s="57"/>
      <c r="S526" s="57"/>
      <c r="T526" s="58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T526" s="16" t="s">
        <v>137</v>
      </c>
      <c r="AU526" s="16" t="s">
        <v>136</v>
      </c>
    </row>
    <row r="527" spans="1:65" s="13" customFormat="1">
      <c r="B527" s="187"/>
      <c r="D527" s="183" t="s">
        <v>138</v>
      </c>
      <c r="E527" s="188" t="s">
        <v>1</v>
      </c>
      <c r="F527" s="189" t="s">
        <v>493</v>
      </c>
      <c r="H527" s="190">
        <v>12</v>
      </c>
      <c r="I527" s="191"/>
      <c r="L527" s="187"/>
      <c r="M527" s="192"/>
      <c r="N527" s="193"/>
      <c r="O527" s="193"/>
      <c r="P527" s="193"/>
      <c r="Q527" s="193"/>
      <c r="R527" s="193"/>
      <c r="S527" s="193"/>
      <c r="T527" s="194"/>
      <c r="AT527" s="188" t="s">
        <v>138</v>
      </c>
      <c r="AU527" s="188" t="s">
        <v>136</v>
      </c>
      <c r="AV527" s="13" t="s">
        <v>136</v>
      </c>
      <c r="AW527" s="13" t="s">
        <v>26</v>
      </c>
      <c r="AX527" s="13" t="s">
        <v>71</v>
      </c>
      <c r="AY527" s="188" t="s">
        <v>129</v>
      </c>
    </row>
    <row r="528" spans="1:65" s="14" customFormat="1">
      <c r="B528" s="195"/>
      <c r="D528" s="183" t="s">
        <v>138</v>
      </c>
      <c r="E528" s="196" t="s">
        <v>1</v>
      </c>
      <c r="F528" s="197" t="s">
        <v>140</v>
      </c>
      <c r="H528" s="198">
        <v>12</v>
      </c>
      <c r="I528" s="199"/>
      <c r="L528" s="195"/>
      <c r="M528" s="200"/>
      <c r="N528" s="201"/>
      <c r="O528" s="201"/>
      <c r="P528" s="201"/>
      <c r="Q528" s="201"/>
      <c r="R528" s="201"/>
      <c r="S528" s="201"/>
      <c r="T528" s="202"/>
      <c r="AT528" s="196" t="s">
        <v>138</v>
      </c>
      <c r="AU528" s="196" t="s">
        <v>136</v>
      </c>
      <c r="AV528" s="14" t="s">
        <v>135</v>
      </c>
      <c r="AW528" s="14" t="s">
        <v>26</v>
      </c>
      <c r="AX528" s="14" t="s">
        <v>78</v>
      </c>
      <c r="AY528" s="196" t="s">
        <v>129</v>
      </c>
    </row>
    <row r="529" spans="1:65" s="2" customFormat="1" ht="24" customHeight="1">
      <c r="A529" s="32"/>
      <c r="B529" s="169"/>
      <c r="C529" s="170" t="s">
        <v>494</v>
      </c>
      <c r="D529" s="170" t="s">
        <v>131</v>
      </c>
      <c r="E529" s="171" t="s">
        <v>495</v>
      </c>
      <c r="F529" s="172" t="s">
        <v>496</v>
      </c>
      <c r="G529" s="173" t="s">
        <v>237</v>
      </c>
      <c r="H529" s="174">
        <v>19.239999999999998</v>
      </c>
      <c r="I529" s="175"/>
      <c r="J529" s="176">
        <f>ROUND(I529*H529,2)</f>
        <v>0</v>
      </c>
      <c r="K529" s="177"/>
      <c r="L529" s="33"/>
      <c r="M529" s="178" t="s">
        <v>1</v>
      </c>
      <c r="N529" s="179" t="s">
        <v>37</v>
      </c>
      <c r="O529" s="57"/>
      <c r="P529" s="180">
        <f>O529*H529</f>
        <v>0</v>
      </c>
      <c r="Q529" s="180">
        <v>0</v>
      </c>
      <c r="R529" s="180">
        <f>Q529*H529</f>
        <v>0</v>
      </c>
      <c r="S529" s="180">
        <v>0</v>
      </c>
      <c r="T529" s="181">
        <f>S529*H529</f>
        <v>0</v>
      </c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R529" s="182" t="s">
        <v>176</v>
      </c>
      <c r="AT529" s="182" t="s">
        <v>131</v>
      </c>
      <c r="AU529" s="182" t="s">
        <v>136</v>
      </c>
      <c r="AY529" s="16" t="s">
        <v>129</v>
      </c>
      <c r="BE529" s="96">
        <f>IF(N529="základná",J529,0)</f>
        <v>0</v>
      </c>
      <c r="BF529" s="96">
        <f>IF(N529="znížená",J529,0)</f>
        <v>0</v>
      </c>
      <c r="BG529" s="96">
        <f>IF(N529="zákl. prenesená",J529,0)</f>
        <v>0</v>
      </c>
      <c r="BH529" s="96">
        <f>IF(N529="zníž. prenesená",J529,0)</f>
        <v>0</v>
      </c>
      <c r="BI529" s="96">
        <f>IF(N529="nulová",J529,0)</f>
        <v>0</v>
      </c>
      <c r="BJ529" s="16" t="s">
        <v>136</v>
      </c>
      <c r="BK529" s="96">
        <f>ROUND(I529*H529,2)</f>
        <v>0</v>
      </c>
      <c r="BL529" s="16" t="s">
        <v>176</v>
      </c>
      <c r="BM529" s="182" t="s">
        <v>497</v>
      </c>
    </row>
    <row r="530" spans="1:65" s="2" customFormat="1">
      <c r="A530" s="32"/>
      <c r="B530" s="33"/>
      <c r="C530" s="32"/>
      <c r="D530" s="183" t="s">
        <v>137</v>
      </c>
      <c r="E530" s="32"/>
      <c r="F530" s="184" t="s">
        <v>496</v>
      </c>
      <c r="G530" s="32"/>
      <c r="H530" s="32"/>
      <c r="I530" s="105"/>
      <c r="J530" s="32"/>
      <c r="K530" s="32"/>
      <c r="L530" s="33"/>
      <c r="M530" s="185"/>
      <c r="N530" s="186"/>
      <c r="O530" s="57"/>
      <c r="P530" s="57"/>
      <c r="Q530" s="57"/>
      <c r="R530" s="57"/>
      <c r="S530" s="57"/>
      <c r="T530" s="58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T530" s="16" t="s">
        <v>137</v>
      </c>
      <c r="AU530" s="16" t="s">
        <v>136</v>
      </c>
    </row>
    <row r="531" spans="1:65" s="13" customFormat="1">
      <c r="B531" s="187"/>
      <c r="D531" s="183" t="s">
        <v>138</v>
      </c>
      <c r="E531" s="188" t="s">
        <v>1</v>
      </c>
      <c r="F531" s="189" t="s">
        <v>498</v>
      </c>
      <c r="H531" s="190">
        <v>19.239999999999998</v>
      </c>
      <c r="I531" s="191"/>
      <c r="L531" s="187"/>
      <c r="M531" s="192"/>
      <c r="N531" s="193"/>
      <c r="O531" s="193"/>
      <c r="P531" s="193"/>
      <c r="Q531" s="193"/>
      <c r="R531" s="193"/>
      <c r="S531" s="193"/>
      <c r="T531" s="194"/>
      <c r="AT531" s="188" t="s">
        <v>138</v>
      </c>
      <c r="AU531" s="188" t="s">
        <v>136</v>
      </c>
      <c r="AV531" s="13" t="s">
        <v>136</v>
      </c>
      <c r="AW531" s="13" t="s">
        <v>26</v>
      </c>
      <c r="AX531" s="13" t="s">
        <v>71</v>
      </c>
      <c r="AY531" s="188" t="s">
        <v>129</v>
      </c>
    </row>
    <row r="532" spans="1:65" s="14" customFormat="1">
      <c r="B532" s="195"/>
      <c r="D532" s="183" t="s">
        <v>138</v>
      </c>
      <c r="E532" s="196" t="s">
        <v>1</v>
      </c>
      <c r="F532" s="197" t="s">
        <v>140</v>
      </c>
      <c r="H532" s="198">
        <v>19.239999999999998</v>
      </c>
      <c r="I532" s="199"/>
      <c r="L532" s="195"/>
      <c r="M532" s="200"/>
      <c r="N532" s="201"/>
      <c r="O532" s="201"/>
      <c r="P532" s="201"/>
      <c r="Q532" s="201"/>
      <c r="R532" s="201"/>
      <c r="S532" s="201"/>
      <c r="T532" s="202"/>
      <c r="AT532" s="196" t="s">
        <v>138</v>
      </c>
      <c r="AU532" s="196" t="s">
        <v>136</v>
      </c>
      <c r="AV532" s="14" t="s">
        <v>135</v>
      </c>
      <c r="AW532" s="14" t="s">
        <v>26</v>
      </c>
      <c r="AX532" s="14" t="s">
        <v>78</v>
      </c>
      <c r="AY532" s="196" t="s">
        <v>129</v>
      </c>
    </row>
    <row r="533" spans="1:65" s="2" customFormat="1" ht="16.5" customHeight="1">
      <c r="A533" s="32"/>
      <c r="B533" s="169"/>
      <c r="C533" s="203" t="s">
        <v>355</v>
      </c>
      <c r="D533" s="203" t="s">
        <v>162</v>
      </c>
      <c r="E533" s="204" t="s">
        <v>499</v>
      </c>
      <c r="F533" s="205" t="s">
        <v>500</v>
      </c>
      <c r="G533" s="206" t="s">
        <v>185</v>
      </c>
      <c r="H533" s="207">
        <v>13</v>
      </c>
      <c r="I533" s="208"/>
      <c r="J533" s="209">
        <f>ROUND(I533*H533,2)</f>
        <v>0</v>
      </c>
      <c r="K533" s="210"/>
      <c r="L533" s="211"/>
      <c r="M533" s="212" t="s">
        <v>1</v>
      </c>
      <c r="N533" s="213" t="s">
        <v>37</v>
      </c>
      <c r="O533" s="57"/>
      <c r="P533" s="180">
        <f>O533*H533</f>
        <v>0</v>
      </c>
      <c r="Q533" s="180">
        <v>0</v>
      </c>
      <c r="R533" s="180">
        <f>Q533*H533</f>
        <v>0</v>
      </c>
      <c r="S533" s="180">
        <v>0</v>
      </c>
      <c r="T533" s="181">
        <f>S533*H533</f>
        <v>0</v>
      </c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R533" s="182" t="s">
        <v>214</v>
      </c>
      <c r="AT533" s="182" t="s">
        <v>162</v>
      </c>
      <c r="AU533" s="182" t="s">
        <v>136</v>
      </c>
      <c r="AY533" s="16" t="s">
        <v>129</v>
      </c>
      <c r="BE533" s="96">
        <f>IF(N533="základná",J533,0)</f>
        <v>0</v>
      </c>
      <c r="BF533" s="96">
        <f>IF(N533="znížená",J533,0)</f>
        <v>0</v>
      </c>
      <c r="BG533" s="96">
        <f>IF(N533="zákl. prenesená",J533,0)</f>
        <v>0</v>
      </c>
      <c r="BH533" s="96">
        <f>IF(N533="zníž. prenesená",J533,0)</f>
        <v>0</v>
      </c>
      <c r="BI533" s="96">
        <f>IF(N533="nulová",J533,0)</f>
        <v>0</v>
      </c>
      <c r="BJ533" s="16" t="s">
        <v>136</v>
      </c>
      <c r="BK533" s="96">
        <f>ROUND(I533*H533,2)</f>
        <v>0</v>
      </c>
      <c r="BL533" s="16" t="s">
        <v>176</v>
      </c>
      <c r="BM533" s="182" t="s">
        <v>501</v>
      </c>
    </row>
    <row r="534" spans="1:65" s="2" customFormat="1">
      <c r="A534" s="32"/>
      <c r="B534" s="33"/>
      <c r="C534" s="32"/>
      <c r="D534" s="183" t="s">
        <v>137</v>
      </c>
      <c r="E534" s="32"/>
      <c r="F534" s="184" t="s">
        <v>500</v>
      </c>
      <c r="G534" s="32"/>
      <c r="H534" s="32"/>
      <c r="I534" s="105"/>
      <c r="J534" s="32"/>
      <c r="K534" s="32"/>
      <c r="L534" s="33"/>
      <c r="M534" s="185"/>
      <c r="N534" s="186"/>
      <c r="O534" s="57"/>
      <c r="P534" s="57"/>
      <c r="Q534" s="57"/>
      <c r="R534" s="57"/>
      <c r="S534" s="57"/>
      <c r="T534" s="58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T534" s="16" t="s">
        <v>137</v>
      </c>
      <c r="AU534" s="16" t="s">
        <v>136</v>
      </c>
    </row>
    <row r="535" spans="1:65" s="13" customFormat="1">
      <c r="B535" s="187"/>
      <c r="D535" s="183" t="s">
        <v>138</v>
      </c>
      <c r="E535" s="188" t="s">
        <v>1</v>
      </c>
      <c r="F535" s="189" t="s">
        <v>502</v>
      </c>
      <c r="H535" s="190">
        <v>13</v>
      </c>
      <c r="I535" s="191"/>
      <c r="L535" s="187"/>
      <c r="M535" s="192"/>
      <c r="N535" s="193"/>
      <c r="O535" s="193"/>
      <c r="P535" s="193"/>
      <c r="Q535" s="193"/>
      <c r="R535" s="193"/>
      <c r="S535" s="193"/>
      <c r="T535" s="194"/>
      <c r="AT535" s="188" t="s">
        <v>138</v>
      </c>
      <c r="AU535" s="188" t="s">
        <v>136</v>
      </c>
      <c r="AV535" s="13" t="s">
        <v>136</v>
      </c>
      <c r="AW535" s="13" t="s">
        <v>26</v>
      </c>
      <c r="AX535" s="13" t="s">
        <v>71</v>
      </c>
      <c r="AY535" s="188" t="s">
        <v>129</v>
      </c>
    </row>
    <row r="536" spans="1:65" s="14" customFormat="1">
      <c r="B536" s="195"/>
      <c r="D536" s="183" t="s">
        <v>138</v>
      </c>
      <c r="E536" s="196" t="s">
        <v>1</v>
      </c>
      <c r="F536" s="197" t="s">
        <v>140</v>
      </c>
      <c r="H536" s="198">
        <v>13</v>
      </c>
      <c r="I536" s="199"/>
      <c r="L536" s="195"/>
      <c r="M536" s="200"/>
      <c r="N536" s="201"/>
      <c r="O536" s="201"/>
      <c r="P536" s="201"/>
      <c r="Q536" s="201"/>
      <c r="R536" s="201"/>
      <c r="S536" s="201"/>
      <c r="T536" s="202"/>
      <c r="AT536" s="196" t="s">
        <v>138</v>
      </c>
      <c r="AU536" s="196" t="s">
        <v>136</v>
      </c>
      <c r="AV536" s="14" t="s">
        <v>135</v>
      </c>
      <c r="AW536" s="14" t="s">
        <v>26</v>
      </c>
      <c r="AX536" s="14" t="s">
        <v>78</v>
      </c>
      <c r="AY536" s="196" t="s">
        <v>129</v>
      </c>
    </row>
    <row r="537" spans="1:65" s="2" customFormat="1" ht="24" customHeight="1">
      <c r="A537" s="32"/>
      <c r="B537" s="169"/>
      <c r="C537" s="170" t="s">
        <v>503</v>
      </c>
      <c r="D537" s="170" t="s">
        <v>131</v>
      </c>
      <c r="E537" s="171" t="s">
        <v>504</v>
      </c>
      <c r="F537" s="172" t="s">
        <v>505</v>
      </c>
      <c r="G537" s="173" t="s">
        <v>237</v>
      </c>
      <c r="H537" s="174">
        <v>24.4</v>
      </c>
      <c r="I537" s="175"/>
      <c r="J537" s="176">
        <f>ROUND(I537*H537,2)</f>
        <v>0</v>
      </c>
      <c r="K537" s="177"/>
      <c r="L537" s="33"/>
      <c r="M537" s="178" t="s">
        <v>1</v>
      </c>
      <c r="N537" s="179" t="s">
        <v>37</v>
      </c>
      <c r="O537" s="57"/>
      <c r="P537" s="180">
        <f>O537*H537</f>
        <v>0</v>
      </c>
      <c r="Q537" s="180">
        <v>0</v>
      </c>
      <c r="R537" s="180">
        <f>Q537*H537</f>
        <v>0</v>
      </c>
      <c r="S537" s="180">
        <v>0</v>
      </c>
      <c r="T537" s="181">
        <f>S537*H537</f>
        <v>0</v>
      </c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R537" s="182" t="s">
        <v>176</v>
      </c>
      <c r="AT537" s="182" t="s">
        <v>131</v>
      </c>
      <c r="AU537" s="182" t="s">
        <v>136</v>
      </c>
      <c r="AY537" s="16" t="s">
        <v>129</v>
      </c>
      <c r="BE537" s="96">
        <f>IF(N537="základná",J537,0)</f>
        <v>0</v>
      </c>
      <c r="BF537" s="96">
        <f>IF(N537="znížená",J537,0)</f>
        <v>0</v>
      </c>
      <c r="BG537" s="96">
        <f>IF(N537="zákl. prenesená",J537,0)</f>
        <v>0</v>
      </c>
      <c r="BH537" s="96">
        <f>IF(N537="zníž. prenesená",J537,0)</f>
        <v>0</v>
      </c>
      <c r="BI537" s="96">
        <f>IF(N537="nulová",J537,0)</f>
        <v>0</v>
      </c>
      <c r="BJ537" s="16" t="s">
        <v>136</v>
      </c>
      <c r="BK537" s="96">
        <f>ROUND(I537*H537,2)</f>
        <v>0</v>
      </c>
      <c r="BL537" s="16" t="s">
        <v>176</v>
      </c>
      <c r="BM537" s="182" t="s">
        <v>506</v>
      </c>
    </row>
    <row r="538" spans="1:65" s="2" customFormat="1" ht="19.5">
      <c r="A538" s="32"/>
      <c r="B538" s="33"/>
      <c r="C538" s="32"/>
      <c r="D538" s="183" t="s">
        <v>137</v>
      </c>
      <c r="E538" s="32"/>
      <c r="F538" s="184" t="s">
        <v>505</v>
      </c>
      <c r="G538" s="32"/>
      <c r="H538" s="32"/>
      <c r="I538" s="105"/>
      <c r="J538" s="32"/>
      <c r="K538" s="32"/>
      <c r="L538" s="33"/>
      <c r="M538" s="185"/>
      <c r="N538" s="186"/>
      <c r="O538" s="57"/>
      <c r="P538" s="57"/>
      <c r="Q538" s="57"/>
      <c r="R538" s="57"/>
      <c r="S538" s="57"/>
      <c r="T538" s="58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T538" s="16" t="s">
        <v>137</v>
      </c>
      <c r="AU538" s="16" t="s">
        <v>136</v>
      </c>
    </row>
    <row r="539" spans="1:65" s="13" customFormat="1">
      <c r="B539" s="187"/>
      <c r="D539" s="183" t="s">
        <v>138</v>
      </c>
      <c r="E539" s="188" t="s">
        <v>1</v>
      </c>
      <c r="F539" s="189" t="s">
        <v>376</v>
      </c>
      <c r="H539" s="190">
        <v>24.4</v>
      </c>
      <c r="I539" s="191"/>
      <c r="L539" s="187"/>
      <c r="M539" s="192"/>
      <c r="N539" s="193"/>
      <c r="O539" s="193"/>
      <c r="P539" s="193"/>
      <c r="Q539" s="193"/>
      <c r="R539" s="193"/>
      <c r="S539" s="193"/>
      <c r="T539" s="194"/>
      <c r="AT539" s="188" t="s">
        <v>138</v>
      </c>
      <c r="AU539" s="188" t="s">
        <v>136</v>
      </c>
      <c r="AV539" s="13" t="s">
        <v>136</v>
      </c>
      <c r="AW539" s="13" t="s">
        <v>26</v>
      </c>
      <c r="AX539" s="13" t="s">
        <v>71</v>
      </c>
      <c r="AY539" s="188" t="s">
        <v>129</v>
      </c>
    </row>
    <row r="540" spans="1:65" s="14" customFormat="1">
      <c r="B540" s="195"/>
      <c r="D540" s="183" t="s">
        <v>138</v>
      </c>
      <c r="E540" s="196" t="s">
        <v>1</v>
      </c>
      <c r="F540" s="197" t="s">
        <v>140</v>
      </c>
      <c r="H540" s="198">
        <v>24.4</v>
      </c>
      <c r="I540" s="199"/>
      <c r="L540" s="195"/>
      <c r="M540" s="200"/>
      <c r="N540" s="201"/>
      <c r="O540" s="201"/>
      <c r="P540" s="201"/>
      <c r="Q540" s="201"/>
      <c r="R540" s="201"/>
      <c r="S540" s="201"/>
      <c r="T540" s="202"/>
      <c r="AT540" s="196" t="s">
        <v>138</v>
      </c>
      <c r="AU540" s="196" t="s">
        <v>136</v>
      </c>
      <c r="AV540" s="14" t="s">
        <v>135</v>
      </c>
      <c r="AW540" s="14" t="s">
        <v>26</v>
      </c>
      <c r="AX540" s="14" t="s">
        <v>78</v>
      </c>
      <c r="AY540" s="196" t="s">
        <v>129</v>
      </c>
    </row>
    <row r="541" spans="1:65" s="2" customFormat="1" ht="24" customHeight="1">
      <c r="A541" s="32"/>
      <c r="B541" s="169"/>
      <c r="C541" s="170" t="s">
        <v>359</v>
      </c>
      <c r="D541" s="170" t="s">
        <v>131</v>
      </c>
      <c r="E541" s="171" t="s">
        <v>507</v>
      </c>
      <c r="F541" s="172" t="s">
        <v>508</v>
      </c>
      <c r="G541" s="173" t="s">
        <v>175</v>
      </c>
      <c r="H541" s="174">
        <v>0.08</v>
      </c>
      <c r="I541" s="175"/>
      <c r="J541" s="176">
        <f>ROUND(I541*H541,2)</f>
        <v>0</v>
      </c>
      <c r="K541" s="177"/>
      <c r="L541" s="33"/>
      <c r="M541" s="178" t="s">
        <v>1</v>
      </c>
      <c r="N541" s="179" t="s">
        <v>37</v>
      </c>
      <c r="O541" s="57"/>
      <c r="P541" s="180">
        <f>O541*H541</f>
        <v>0</v>
      </c>
      <c r="Q541" s="180">
        <v>0</v>
      </c>
      <c r="R541" s="180">
        <f>Q541*H541</f>
        <v>0</v>
      </c>
      <c r="S541" s="180">
        <v>0</v>
      </c>
      <c r="T541" s="181">
        <f>S541*H541</f>
        <v>0</v>
      </c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R541" s="182" t="s">
        <v>176</v>
      </c>
      <c r="AT541" s="182" t="s">
        <v>131</v>
      </c>
      <c r="AU541" s="182" t="s">
        <v>136</v>
      </c>
      <c r="AY541" s="16" t="s">
        <v>129</v>
      </c>
      <c r="BE541" s="96">
        <f>IF(N541="základná",J541,0)</f>
        <v>0</v>
      </c>
      <c r="BF541" s="96">
        <f>IF(N541="znížená",J541,0)</f>
        <v>0</v>
      </c>
      <c r="BG541" s="96">
        <f>IF(N541="zákl. prenesená",J541,0)</f>
        <v>0</v>
      </c>
      <c r="BH541" s="96">
        <f>IF(N541="zníž. prenesená",J541,0)</f>
        <v>0</v>
      </c>
      <c r="BI541" s="96">
        <f>IF(N541="nulová",J541,0)</f>
        <v>0</v>
      </c>
      <c r="BJ541" s="16" t="s">
        <v>136</v>
      </c>
      <c r="BK541" s="96">
        <f>ROUND(I541*H541,2)</f>
        <v>0</v>
      </c>
      <c r="BL541" s="16" t="s">
        <v>176</v>
      </c>
      <c r="BM541" s="182" t="s">
        <v>509</v>
      </c>
    </row>
    <row r="542" spans="1:65" s="2" customFormat="1">
      <c r="A542" s="32"/>
      <c r="B542" s="33"/>
      <c r="C542" s="32"/>
      <c r="D542" s="183" t="s">
        <v>137</v>
      </c>
      <c r="E542" s="32"/>
      <c r="F542" s="184" t="s">
        <v>508</v>
      </c>
      <c r="G542" s="32"/>
      <c r="H542" s="32"/>
      <c r="I542" s="105"/>
      <c r="J542" s="32"/>
      <c r="K542" s="32"/>
      <c r="L542" s="33"/>
      <c r="M542" s="185"/>
      <c r="N542" s="186"/>
      <c r="O542" s="57"/>
      <c r="P542" s="57"/>
      <c r="Q542" s="57"/>
      <c r="R542" s="57"/>
      <c r="S542" s="57"/>
      <c r="T542" s="58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T542" s="16" t="s">
        <v>137</v>
      </c>
      <c r="AU542" s="16" t="s">
        <v>136</v>
      </c>
    </row>
    <row r="543" spans="1:65" s="13" customFormat="1">
      <c r="B543" s="187"/>
      <c r="D543" s="183" t="s">
        <v>138</v>
      </c>
      <c r="E543" s="188" t="s">
        <v>1</v>
      </c>
      <c r="F543" s="189" t="s">
        <v>510</v>
      </c>
      <c r="H543" s="190">
        <v>0.08</v>
      </c>
      <c r="I543" s="191"/>
      <c r="L543" s="187"/>
      <c r="M543" s="192"/>
      <c r="N543" s="193"/>
      <c r="O543" s="193"/>
      <c r="P543" s="193"/>
      <c r="Q543" s="193"/>
      <c r="R543" s="193"/>
      <c r="S543" s="193"/>
      <c r="T543" s="194"/>
      <c r="AT543" s="188" t="s">
        <v>138</v>
      </c>
      <c r="AU543" s="188" t="s">
        <v>136</v>
      </c>
      <c r="AV543" s="13" t="s">
        <v>136</v>
      </c>
      <c r="AW543" s="13" t="s">
        <v>26</v>
      </c>
      <c r="AX543" s="13" t="s">
        <v>71</v>
      </c>
      <c r="AY543" s="188" t="s">
        <v>129</v>
      </c>
    </row>
    <row r="544" spans="1:65" s="14" customFormat="1">
      <c r="B544" s="195"/>
      <c r="D544" s="183" t="s">
        <v>138</v>
      </c>
      <c r="E544" s="196" t="s">
        <v>1</v>
      </c>
      <c r="F544" s="197" t="s">
        <v>140</v>
      </c>
      <c r="H544" s="198">
        <v>0.08</v>
      </c>
      <c r="I544" s="199"/>
      <c r="L544" s="195"/>
      <c r="M544" s="200"/>
      <c r="N544" s="201"/>
      <c r="O544" s="201"/>
      <c r="P544" s="201"/>
      <c r="Q544" s="201"/>
      <c r="R544" s="201"/>
      <c r="S544" s="201"/>
      <c r="T544" s="202"/>
      <c r="AT544" s="196" t="s">
        <v>138</v>
      </c>
      <c r="AU544" s="196" t="s">
        <v>136</v>
      </c>
      <c r="AV544" s="14" t="s">
        <v>135</v>
      </c>
      <c r="AW544" s="14" t="s">
        <v>26</v>
      </c>
      <c r="AX544" s="14" t="s">
        <v>78</v>
      </c>
      <c r="AY544" s="196" t="s">
        <v>129</v>
      </c>
    </row>
    <row r="545" spans="1:65" s="12" customFormat="1" ht="22.9" customHeight="1">
      <c r="B545" s="156"/>
      <c r="D545" s="157" t="s">
        <v>70</v>
      </c>
      <c r="E545" s="167" t="s">
        <v>511</v>
      </c>
      <c r="F545" s="167" t="s">
        <v>512</v>
      </c>
      <c r="I545" s="159"/>
      <c r="J545" s="168">
        <f>BK545</f>
        <v>0</v>
      </c>
      <c r="L545" s="156"/>
      <c r="M545" s="161"/>
      <c r="N545" s="162"/>
      <c r="O545" s="162"/>
      <c r="P545" s="163">
        <f>SUM(P546:P560)</f>
        <v>0</v>
      </c>
      <c r="Q545" s="162"/>
      <c r="R545" s="163">
        <f>SUM(R546:R560)</f>
        <v>0</v>
      </c>
      <c r="S545" s="162"/>
      <c r="T545" s="164">
        <f>SUM(T546:T560)</f>
        <v>0</v>
      </c>
      <c r="AR545" s="157" t="s">
        <v>136</v>
      </c>
      <c r="AT545" s="165" t="s">
        <v>70</v>
      </c>
      <c r="AU545" s="165" t="s">
        <v>78</v>
      </c>
      <c r="AY545" s="157" t="s">
        <v>129</v>
      </c>
      <c r="BK545" s="166">
        <f>SUM(BK546:BK560)</f>
        <v>0</v>
      </c>
    </row>
    <row r="546" spans="1:65" s="2" customFormat="1" ht="16.5" customHeight="1">
      <c r="A546" s="32"/>
      <c r="B546" s="169"/>
      <c r="C546" s="203" t="s">
        <v>513</v>
      </c>
      <c r="D546" s="203" t="s">
        <v>162</v>
      </c>
      <c r="E546" s="204" t="s">
        <v>514</v>
      </c>
      <c r="F546" s="205" t="s">
        <v>515</v>
      </c>
      <c r="G546" s="206" t="s">
        <v>151</v>
      </c>
      <c r="H546" s="207">
        <v>119.59</v>
      </c>
      <c r="I546" s="208"/>
      <c r="J546" s="209">
        <f>ROUND(I546*H546,2)</f>
        <v>0</v>
      </c>
      <c r="K546" s="210"/>
      <c r="L546" s="211"/>
      <c r="M546" s="212" t="s">
        <v>1</v>
      </c>
      <c r="N546" s="213" t="s">
        <v>37</v>
      </c>
      <c r="O546" s="57"/>
      <c r="P546" s="180">
        <f>O546*H546</f>
        <v>0</v>
      </c>
      <c r="Q546" s="180">
        <v>0</v>
      </c>
      <c r="R546" s="180">
        <f>Q546*H546</f>
        <v>0</v>
      </c>
      <c r="S546" s="180">
        <v>0</v>
      </c>
      <c r="T546" s="181">
        <f>S546*H546</f>
        <v>0</v>
      </c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R546" s="182" t="s">
        <v>214</v>
      </c>
      <c r="AT546" s="182" t="s">
        <v>162</v>
      </c>
      <c r="AU546" s="182" t="s">
        <v>136</v>
      </c>
      <c r="AY546" s="16" t="s">
        <v>129</v>
      </c>
      <c r="BE546" s="96">
        <f>IF(N546="základná",J546,0)</f>
        <v>0</v>
      </c>
      <c r="BF546" s="96">
        <f>IF(N546="znížená",J546,0)</f>
        <v>0</v>
      </c>
      <c r="BG546" s="96">
        <f>IF(N546="zákl. prenesená",J546,0)</f>
        <v>0</v>
      </c>
      <c r="BH546" s="96">
        <f>IF(N546="zníž. prenesená",J546,0)</f>
        <v>0</v>
      </c>
      <c r="BI546" s="96">
        <f>IF(N546="nulová",J546,0)</f>
        <v>0</v>
      </c>
      <c r="BJ546" s="16" t="s">
        <v>136</v>
      </c>
      <c r="BK546" s="96">
        <f>ROUND(I546*H546,2)</f>
        <v>0</v>
      </c>
      <c r="BL546" s="16" t="s">
        <v>176</v>
      </c>
      <c r="BM546" s="182" t="s">
        <v>516</v>
      </c>
    </row>
    <row r="547" spans="1:65" s="2" customFormat="1">
      <c r="A547" s="32"/>
      <c r="B547" s="33"/>
      <c r="C547" s="32"/>
      <c r="D547" s="183" t="s">
        <v>137</v>
      </c>
      <c r="E547" s="32"/>
      <c r="F547" s="184" t="s">
        <v>515</v>
      </c>
      <c r="G547" s="32"/>
      <c r="H547" s="32"/>
      <c r="I547" s="105"/>
      <c r="J547" s="32"/>
      <c r="K547" s="32"/>
      <c r="L547" s="33"/>
      <c r="M547" s="185"/>
      <c r="N547" s="186"/>
      <c r="O547" s="57"/>
      <c r="P547" s="57"/>
      <c r="Q547" s="57"/>
      <c r="R547" s="57"/>
      <c r="S547" s="57"/>
      <c r="T547" s="58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T547" s="16" t="s">
        <v>137</v>
      </c>
      <c r="AU547" s="16" t="s">
        <v>136</v>
      </c>
    </row>
    <row r="548" spans="1:65" s="13" customFormat="1">
      <c r="B548" s="187"/>
      <c r="D548" s="183" t="s">
        <v>138</v>
      </c>
      <c r="E548" s="188" t="s">
        <v>1</v>
      </c>
      <c r="F548" s="189" t="s">
        <v>517</v>
      </c>
      <c r="H548" s="190">
        <v>116.39</v>
      </c>
      <c r="I548" s="191"/>
      <c r="L548" s="187"/>
      <c r="M548" s="192"/>
      <c r="N548" s="193"/>
      <c r="O548" s="193"/>
      <c r="P548" s="193"/>
      <c r="Q548" s="193"/>
      <c r="R548" s="193"/>
      <c r="S548" s="193"/>
      <c r="T548" s="194"/>
      <c r="AT548" s="188" t="s">
        <v>138</v>
      </c>
      <c r="AU548" s="188" t="s">
        <v>136</v>
      </c>
      <c r="AV548" s="13" t="s">
        <v>136</v>
      </c>
      <c r="AW548" s="13" t="s">
        <v>26</v>
      </c>
      <c r="AX548" s="13" t="s">
        <v>71</v>
      </c>
      <c r="AY548" s="188" t="s">
        <v>129</v>
      </c>
    </row>
    <row r="549" spans="1:65" s="13" customFormat="1">
      <c r="B549" s="187"/>
      <c r="D549" s="183" t="s">
        <v>138</v>
      </c>
      <c r="E549" s="188" t="s">
        <v>1</v>
      </c>
      <c r="F549" s="189" t="s">
        <v>518</v>
      </c>
      <c r="H549" s="190">
        <v>3.2</v>
      </c>
      <c r="I549" s="191"/>
      <c r="L549" s="187"/>
      <c r="M549" s="192"/>
      <c r="N549" s="193"/>
      <c r="O549" s="193"/>
      <c r="P549" s="193"/>
      <c r="Q549" s="193"/>
      <c r="R549" s="193"/>
      <c r="S549" s="193"/>
      <c r="T549" s="194"/>
      <c r="AT549" s="188" t="s">
        <v>138</v>
      </c>
      <c r="AU549" s="188" t="s">
        <v>136</v>
      </c>
      <c r="AV549" s="13" t="s">
        <v>136</v>
      </c>
      <c r="AW549" s="13" t="s">
        <v>26</v>
      </c>
      <c r="AX549" s="13" t="s">
        <v>71</v>
      </c>
      <c r="AY549" s="188" t="s">
        <v>129</v>
      </c>
    </row>
    <row r="550" spans="1:65" s="14" customFormat="1">
      <c r="B550" s="195"/>
      <c r="D550" s="183" t="s">
        <v>138</v>
      </c>
      <c r="E550" s="196" t="s">
        <v>1</v>
      </c>
      <c r="F550" s="197" t="s">
        <v>140</v>
      </c>
      <c r="H550" s="198">
        <v>119.59</v>
      </c>
      <c r="I550" s="199"/>
      <c r="L550" s="195"/>
      <c r="M550" s="200"/>
      <c r="N550" s="201"/>
      <c r="O550" s="201"/>
      <c r="P550" s="201"/>
      <c r="Q550" s="201"/>
      <c r="R550" s="201"/>
      <c r="S550" s="201"/>
      <c r="T550" s="202"/>
      <c r="AT550" s="196" t="s">
        <v>138</v>
      </c>
      <c r="AU550" s="196" t="s">
        <v>136</v>
      </c>
      <c r="AV550" s="14" t="s">
        <v>135</v>
      </c>
      <c r="AW550" s="14" t="s">
        <v>26</v>
      </c>
      <c r="AX550" s="14" t="s">
        <v>78</v>
      </c>
      <c r="AY550" s="196" t="s">
        <v>129</v>
      </c>
    </row>
    <row r="551" spans="1:65" s="2" customFormat="1" ht="24" customHeight="1">
      <c r="A551" s="32"/>
      <c r="B551" s="169"/>
      <c r="C551" s="170" t="s">
        <v>363</v>
      </c>
      <c r="D551" s="170" t="s">
        <v>131</v>
      </c>
      <c r="E551" s="171" t="s">
        <v>519</v>
      </c>
      <c r="F551" s="172" t="s">
        <v>520</v>
      </c>
      <c r="G551" s="173" t="s">
        <v>151</v>
      </c>
      <c r="H551" s="174">
        <v>116.39</v>
      </c>
      <c r="I551" s="175"/>
      <c r="J551" s="176">
        <f>ROUND(I551*H551,2)</f>
        <v>0</v>
      </c>
      <c r="K551" s="177"/>
      <c r="L551" s="33"/>
      <c r="M551" s="178" t="s">
        <v>1</v>
      </c>
      <c r="N551" s="179" t="s">
        <v>37</v>
      </c>
      <c r="O551" s="57"/>
      <c r="P551" s="180">
        <f>O551*H551</f>
        <v>0</v>
      </c>
      <c r="Q551" s="180">
        <v>0</v>
      </c>
      <c r="R551" s="180">
        <f>Q551*H551</f>
        <v>0</v>
      </c>
      <c r="S551" s="180">
        <v>0</v>
      </c>
      <c r="T551" s="181">
        <f>S551*H551</f>
        <v>0</v>
      </c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R551" s="182" t="s">
        <v>176</v>
      </c>
      <c r="AT551" s="182" t="s">
        <v>131</v>
      </c>
      <c r="AU551" s="182" t="s">
        <v>136</v>
      </c>
      <c r="AY551" s="16" t="s">
        <v>129</v>
      </c>
      <c r="BE551" s="96">
        <f>IF(N551="základná",J551,0)</f>
        <v>0</v>
      </c>
      <c r="BF551" s="96">
        <f>IF(N551="znížená",J551,0)</f>
        <v>0</v>
      </c>
      <c r="BG551" s="96">
        <f>IF(N551="zákl. prenesená",J551,0)</f>
        <v>0</v>
      </c>
      <c r="BH551" s="96">
        <f>IF(N551="zníž. prenesená",J551,0)</f>
        <v>0</v>
      </c>
      <c r="BI551" s="96">
        <f>IF(N551="nulová",J551,0)</f>
        <v>0</v>
      </c>
      <c r="BJ551" s="16" t="s">
        <v>136</v>
      </c>
      <c r="BK551" s="96">
        <f>ROUND(I551*H551,2)</f>
        <v>0</v>
      </c>
      <c r="BL551" s="16" t="s">
        <v>176</v>
      </c>
      <c r="BM551" s="182" t="s">
        <v>521</v>
      </c>
    </row>
    <row r="552" spans="1:65" s="2" customFormat="1" ht="19.5">
      <c r="A552" s="32"/>
      <c r="B552" s="33"/>
      <c r="C552" s="32"/>
      <c r="D552" s="183" t="s">
        <v>137</v>
      </c>
      <c r="E552" s="32"/>
      <c r="F552" s="184" t="s">
        <v>520</v>
      </c>
      <c r="G552" s="32"/>
      <c r="H552" s="32"/>
      <c r="I552" s="105"/>
      <c r="J552" s="32"/>
      <c r="K552" s="32"/>
      <c r="L552" s="33"/>
      <c r="M552" s="185"/>
      <c r="N552" s="186"/>
      <c r="O552" s="57"/>
      <c r="P552" s="57"/>
      <c r="Q552" s="57"/>
      <c r="R552" s="57"/>
      <c r="S552" s="57"/>
      <c r="T552" s="58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T552" s="16" t="s">
        <v>137</v>
      </c>
      <c r="AU552" s="16" t="s">
        <v>136</v>
      </c>
    </row>
    <row r="553" spans="1:65" s="13" customFormat="1">
      <c r="B553" s="187"/>
      <c r="D553" s="183" t="s">
        <v>138</v>
      </c>
      <c r="E553" s="188" t="s">
        <v>1</v>
      </c>
      <c r="F553" s="189" t="s">
        <v>517</v>
      </c>
      <c r="H553" s="190">
        <v>116.39</v>
      </c>
      <c r="I553" s="191"/>
      <c r="L553" s="187"/>
      <c r="M553" s="192"/>
      <c r="N553" s="193"/>
      <c r="O553" s="193"/>
      <c r="P553" s="193"/>
      <c r="Q553" s="193"/>
      <c r="R553" s="193"/>
      <c r="S553" s="193"/>
      <c r="T553" s="194"/>
      <c r="AT553" s="188" t="s">
        <v>138</v>
      </c>
      <c r="AU553" s="188" t="s">
        <v>136</v>
      </c>
      <c r="AV553" s="13" t="s">
        <v>136</v>
      </c>
      <c r="AW553" s="13" t="s">
        <v>26</v>
      </c>
      <c r="AX553" s="13" t="s">
        <v>71</v>
      </c>
      <c r="AY553" s="188" t="s">
        <v>129</v>
      </c>
    </row>
    <row r="554" spans="1:65" s="14" customFormat="1">
      <c r="B554" s="195"/>
      <c r="D554" s="183" t="s">
        <v>138</v>
      </c>
      <c r="E554" s="196" t="s">
        <v>1</v>
      </c>
      <c r="F554" s="197" t="s">
        <v>140</v>
      </c>
      <c r="H554" s="198">
        <v>116.39</v>
      </c>
      <c r="I554" s="199"/>
      <c r="L554" s="195"/>
      <c r="M554" s="200"/>
      <c r="N554" s="201"/>
      <c r="O554" s="201"/>
      <c r="P554" s="201"/>
      <c r="Q554" s="201"/>
      <c r="R554" s="201"/>
      <c r="S554" s="201"/>
      <c r="T554" s="202"/>
      <c r="AT554" s="196" t="s">
        <v>138</v>
      </c>
      <c r="AU554" s="196" t="s">
        <v>136</v>
      </c>
      <c r="AV554" s="14" t="s">
        <v>135</v>
      </c>
      <c r="AW554" s="14" t="s">
        <v>26</v>
      </c>
      <c r="AX554" s="14" t="s">
        <v>78</v>
      </c>
      <c r="AY554" s="196" t="s">
        <v>129</v>
      </c>
    </row>
    <row r="555" spans="1:65" s="2" customFormat="1" ht="16.5" customHeight="1">
      <c r="A555" s="32"/>
      <c r="B555" s="169"/>
      <c r="C555" s="170" t="s">
        <v>522</v>
      </c>
      <c r="D555" s="170" t="s">
        <v>131</v>
      </c>
      <c r="E555" s="171" t="s">
        <v>523</v>
      </c>
      <c r="F555" s="172" t="s">
        <v>524</v>
      </c>
      <c r="G555" s="173" t="s">
        <v>151</v>
      </c>
      <c r="H555" s="174">
        <v>116.39</v>
      </c>
      <c r="I555" s="175"/>
      <c r="J555" s="176">
        <f>ROUND(I555*H555,2)</f>
        <v>0</v>
      </c>
      <c r="K555" s="177"/>
      <c r="L555" s="33"/>
      <c r="M555" s="178" t="s">
        <v>1</v>
      </c>
      <c r="N555" s="179" t="s">
        <v>37</v>
      </c>
      <c r="O555" s="57"/>
      <c r="P555" s="180">
        <f>O555*H555</f>
        <v>0</v>
      </c>
      <c r="Q555" s="180">
        <v>0</v>
      </c>
      <c r="R555" s="180">
        <f>Q555*H555</f>
        <v>0</v>
      </c>
      <c r="S555" s="180">
        <v>0</v>
      </c>
      <c r="T555" s="181">
        <f>S555*H555</f>
        <v>0</v>
      </c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R555" s="182" t="s">
        <v>176</v>
      </c>
      <c r="AT555" s="182" t="s">
        <v>131</v>
      </c>
      <c r="AU555" s="182" t="s">
        <v>136</v>
      </c>
      <c r="AY555" s="16" t="s">
        <v>129</v>
      </c>
      <c r="BE555" s="96">
        <f>IF(N555="základná",J555,0)</f>
        <v>0</v>
      </c>
      <c r="BF555" s="96">
        <f>IF(N555="znížená",J555,0)</f>
        <v>0</v>
      </c>
      <c r="BG555" s="96">
        <f>IF(N555="zákl. prenesená",J555,0)</f>
        <v>0</v>
      </c>
      <c r="BH555" s="96">
        <f>IF(N555="zníž. prenesená",J555,0)</f>
        <v>0</v>
      </c>
      <c r="BI555" s="96">
        <f>IF(N555="nulová",J555,0)</f>
        <v>0</v>
      </c>
      <c r="BJ555" s="16" t="s">
        <v>136</v>
      </c>
      <c r="BK555" s="96">
        <f>ROUND(I555*H555,2)</f>
        <v>0</v>
      </c>
      <c r="BL555" s="16" t="s">
        <v>176</v>
      </c>
      <c r="BM555" s="182" t="s">
        <v>525</v>
      </c>
    </row>
    <row r="556" spans="1:65" s="2" customFormat="1">
      <c r="A556" s="32"/>
      <c r="B556" s="33"/>
      <c r="C556" s="32"/>
      <c r="D556" s="183" t="s">
        <v>137</v>
      </c>
      <c r="E556" s="32"/>
      <c r="F556" s="184" t="s">
        <v>524</v>
      </c>
      <c r="G556" s="32"/>
      <c r="H556" s="32"/>
      <c r="I556" s="105"/>
      <c r="J556" s="32"/>
      <c r="K556" s="32"/>
      <c r="L556" s="33"/>
      <c r="M556" s="185"/>
      <c r="N556" s="186"/>
      <c r="O556" s="57"/>
      <c r="P556" s="57"/>
      <c r="Q556" s="57"/>
      <c r="R556" s="57"/>
      <c r="S556" s="57"/>
      <c r="T556" s="58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T556" s="16" t="s">
        <v>137</v>
      </c>
      <c r="AU556" s="16" t="s">
        <v>136</v>
      </c>
    </row>
    <row r="557" spans="1:65" s="13" customFormat="1">
      <c r="B557" s="187"/>
      <c r="D557" s="183" t="s">
        <v>138</v>
      </c>
      <c r="E557" s="188" t="s">
        <v>1</v>
      </c>
      <c r="F557" s="189" t="s">
        <v>517</v>
      </c>
      <c r="H557" s="190">
        <v>116.39</v>
      </c>
      <c r="I557" s="191"/>
      <c r="L557" s="187"/>
      <c r="M557" s="192"/>
      <c r="N557" s="193"/>
      <c r="O557" s="193"/>
      <c r="P557" s="193"/>
      <c r="Q557" s="193"/>
      <c r="R557" s="193"/>
      <c r="S557" s="193"/>
      <c r="T557" s="194"/>
      <c r="AT557" s="188" t="s">
        <v>138</v>
      </c>
      <c r="AU557" s="188" t="s">
        <v>136</v>
      </c>
      <c r="AV557" s="13" t="s">
        <v>136</v>
      </c>
      <c r="AW557" s="13" t="s">
        <v>26</v>
      </c>
      <c r="AX557" s="13" t="s">
        <v>71</v>
      </c>
      <c r="AY557" s="188" t="s">
        <v>129</v>
      </c>
    </row>
    <row r="558" spans="1:65" s="14" customFormat="1">
      <c r="B558" s="195"/>
      <c r="D558" s="183" t="s">
        <v>138</v>
      </c>
      <c r="E558" s="196" t="s">
        <v>1</v>
      </c>
      <c r="F558" s="197" t="s">
        <v>140</v>
      </c>
      <c r="H558" s="198">
        <v>116.39</v>
      </c>
      <c r="I558" s="199"/>
      <c r="L558" s="195"/>
      <c r="M558" s="200"/>
      <c r="N558" s="201"/>
      <c r="O558" s="201"/>
      <c r="P558" s="201"/>
      <c r="Q558" s="201"/>
      <c r="R558" s="201"/>
      <c r="S558" s="201"/>
      <c r="T558" s="202"/>
      <c r="AT558" s="196" t="s">
        <v>138</v>
      </c>
      <c r="AU558" s="196" t="s">
        <v>136</v>
      </c>
      <c r="AV558" s="14" t="s">
        <v>135</v>
      </c>
      <c r="AW558" s="14" t="s">
        <v>26</v>
      </c>
      <c r="AX558" s="14" t="s">
        <v>78</v>
      </c>
      <c r="AY558" s="196" t="s">
        <v>129</v>
      </c>
    </row>
    <row r="559" spans="1:65" s="2" customFormat="1" ht="16.5" customHeight="1">
      <c r="A559" s="32"/>
      <c r="B559" s="169"/>
      <c r="C559" s="170" t="s">
        <v>367</v>
      </c>
      <c r="D559" s="170" t="s">
        <v>131</v>
      </c>
      <c r="E559" s="171" t="s">
        <v>526</v>
      </c>
      <c r="F559" s="172" t="s">
        <v>527</v>
      </c>
      <c r="G559" s="173" t="s">
        <v>175</v>
      </c>
      <c r="H559" s="174">
        <v>1.202</v>
      </c>
      <c r="I559" s="175"/>
      <c r="J559" s="176">
        <f>ROUND(I559*H559,2)</f>
        <v>0</v>
      </c>
      <c r="K559" s="177"/>
      <c r="L559" s="33"/>
      <c r="M559" s="178" t="s">
        <v>1</v>
      </c>
      <c r="N559" s="179" t="s">
        <v>37</v>
      </c>
      <c r="O559" s="57"/>
      <c r="P559" s="180">
        <f>O559*H559</f>
        <v>0</v>
      </c>
      <c r="Q559" s="180">
        <v>0</v>
      </c>
      <c r="R559" s="180">
        <f>Q559*H559</f>
        <v>0</v>
      </c>
      <c r="S559" s="180">
        <v>0</v>
      </c>
      <c r="T559" s="181">
        <f>S559*H559</f>
        <v>0</v>
      </c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R559" s="182" t="s">
        <v>176</v>
      </c>
      <c r="AT559" s="182" t="s">
        <v>131</v>
      </c>
      <c r="AU559" s="182" t="s">
        <v>136</v>
      </c>
      <c r="AY559" s="16" t="s">
        <v>129</v>
      </c>
      <c r="BE559" s="96">
        <f>IF(N559="základná",J559,0)</f>
        <v>0</v>
      </c>
      <c r="BF559" s="96">
        <f>IF(N559="znížená",J559,0)</f>
        <v>0</v>
      </c>
      <c r="BG559" s="96">
        <f>IF(N559="zákl. prenesená",J559,0)</f>
        <v>0</v>
      </c>
      <c r="BH559" s="96">
        <f>IF(N559="zníž. prenesená",J559,0)</f>
        <v>0</v>
      </c>
      <c r="BI559" s="96">
        <f>IF(N559="nulová",J559,0)</f>
        <v>0</v>
      </c>
      <c r="BJ559" s="16" t="s">
        <v>136</v>
      </c>
      <c r="BK559" s="96">
        <f>ROUND(I559*H559,2)</f>
        <v>0</v>
      </c>
      <c r="BL559" s="16" t="s">
        <v>176</v>
      </c>
      <c r="BM559" s="182" t="s">
        <v>528</v>
      </c>
    </row>
    <row r="560" spans="1:65" s="2" customFormat="1">
      <c r="A560" s="32"/>
      <c r="B560" s="33"/>
      <c r="C560" s="32"/>
      <c r="D560" s="183" t="s">
        <v>137</v>
      </c>
      <c r="E560" s="32"/>
      <c r="F560" s="184" t="s">
        <v>527</v>
      </c>
      <c r="G560" s="32"/>
      <c r="H560" s="32"/>
      <c r="I560" s="105"/>
      <c r="J560" s="32"/>
      <c r="K560" s="32"/>
      <c r="L560" s="33"/>
      <c r="M560" s="185"/>
      <c r="N560" s="186"/>
      <c r="O560" s="57"/>
      <c r="P560" s="57"/>
      <c r="Q560" s="57"/>
      <c r="R560" s="57"/>
      <c r="S560" s="57"/>
      <c r="T560" s="58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T560" s="16" t="s">
        <v>137</v>
      </c>
      <c r="AU560" s="16" t="s">
        <v>136</v>
      </c>
    </row>
    <row r="561" spans="1:65" s="12" customFormat="1" ht="22.9" customHeight="1">
      <c r="B561" s="156"/>
      <c r="D561" s="157" t="s">
        <v>70</v>
      </c>
      <c r="E561" s="167" t="s">
        <v>529</v>
      </c>
      <c r="F561" s="167" t="s">
        <v>530</v>
      </c>
      <c r="I561" s="159"/>
      <c r="J561" s="168">
        <f>BK561</f>
        <v>0</v>
      </c>
      <c r="L561" s="156"/>
      <c r="M561" s="161"/>
      <c r="N561" s="162"/>
      <c r="O561" s="162"/>
      <c r="P561" s="163">
        <f>SUM(P562:P616)</f>
        <v>0</v>
      </c>
      <c r="Q561" s="162"/>
      <c r="R561" s="163">
        <f>SUM(R562:R616)</f>
        <v>0</v>
      </c>
      <c r="S561" s="162"/>
      <c r="T561" s="164">
        <f>SUM(T562:T616)</f>
        <v>0</v>
      </c>
      <c r="AR561" s="157" t="s">
        <v>136</v>
      </c>
      <c r="AT561" s="165" t="s">
        <v>70</v>
      </c>
      <c r="AU561" s="165" t="s">
        <v>78</v>
      </c>
      <c r="AY561" s="157" t="s">
        <v>129</v>
      </c>
      <c r="BK561" s="166">
        <f>SUM(BK562:BK616)</f>
        <v>0</v>
      </c>
    </row>
    <row r="562" spans="1:65" s="2" customFormat="1" ht="16.5" customHeight="1">
      <c r="A562" s="32"/>
      <c r="B562" s="169"/>
      <c r="C562" s="170" t="s">
        <v>531</v>
      </c>
      <c r="D562" s="170" t="s">
        <v>131</v>
      </c>
      <c r="E562" s="171" t="s">
        <v>532</v>
      </c>
      <c r="F562" s="172" t="s">
        <v>533</v>
      </c>
      <c r="G562" s="173" t="s">
        <v>151</v>
      </c>
      <c r="H562" s="174">
        <v>453.19799999999998</v>
      </c>
      <c r="I562" s="175"/>
      <c r="J562" s="176">
        <f>ROUND(I562*H562,2)</f>
        <v>0</v>
      </c>
      <c r="K562" s="177"/>
      <c r="L562" s="33"/>
      <c r="M562" s="178" t="s">
        <v>1</v>
      </c>
      <c r="N562" s="179" t="s">
        <v>37</v>
      </c>
      <c r="O562" s="57"/>
      <c r="P562" s="180">
        <f>O562*H562</f>
        <v>0</v>
      </c>
      <c r="Q562" s="180">
        <v>0</v>
      </c>
      <c r="R562" s="180">
        <f>Q562*H562</f>
        <v>0</v>
      </c>
      <c r="S562" s="180">
        <v>0</v>
      </c>
      <c r="T562" s="181">
        <f>S562*H562</f>
        <v>0</v>
      </c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R562" s="182" t="s">
        <v>176</v>
      </c>
      <c r="AT562" s="182" t="s">
        <v>131</v>
      </c>
      <c r="AU562" s="182" t="s">
        <v>136</v>
      </c>
      <c r="AY562" s="16" t="s">
        <v>129</v>
      </c>
      <c r="BE562" s="96">
        <f>IF(N562="základná",J562,0)</f>
        <v>0</v>
      </c>
      <c r="BF562" s="96">
        <f>IF(N562="znížená",J562,0)</f>
        <v>0</v>
      </c>
      <c r="BG562" s="96">
        <f>IF(N562="zákl. prenesená",J562,0)</f>
        <v>0</v>
      </c>
      <c r="BH562" s="96">
        <f>IF(N562="zníž. prenesená",J562,0)</f>
        <v>0</v>
      </c>
      <c r="BI562" s="96">
        <f>IF(N562="nulová",J562,0)</f>
        <v>0</v>
      </c>
      <c r="BJ562" s="16" t="s">
        <v>136</v>
      </c>
      <c r="BK562" s="96">
        <f>ROUND(I562*H562,2)</f>
        <v>0</v>
      </c>
      <c r="BL562" s="16" t="s">
        <v>176</v>
      </c>
      <c r="BM562" s="182" t="s">
        <v>534</v>
      </c>
    </row>
    <row r="563" spans="1:65" s="2" customFormat="1">
      <c r="A563" s="32"/>
      <c r="B563" s="33"/>
      <c r="C563" s="32"/>
      <c r="D563" s="183" t="s">
        <v>137</v>
      </c>
      <c r="E563" s="32"/>
      <c r="F563" s="184" t="s">
        <v>533</v>
      </c>
      <c r="G563" s="32"/>
      <c r="H563" s="32"/>
      <c r="I563" s="105"/>
      <c r="J563" s="32"/>
      <c r="K563" s="32"/>
      <c r="L563" s="33"/>
      <c r="M563" s="185"/>
      <c r="N563" s="186"/>
      <c r="O563" s="57"/>
      <c r="P563" s="57"/>
      <c r="Q563" s="57"/>
      <c r="R563" s="57"/>
      <c r="S563" s="57"/>
      <c r="T563" s="58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T563" s="16" t="s">
        <v>137</v>
      </c>
      <c r="AU563" s="16" t="s">
        <v>136</v>
      </c>
    </row>
    <row r="564" spans="1:65" s="13" customFormat="1">
      <c r="B564" s="187"/>
      <c r="D564" s="183" t="s">
        <v>138</v>
      </c>
      <c r="E564" s="188" t="s">
        <v>1</v>
      </c>
      <c r="F564" s="189" t="s">
        <v>304</v>
      </c>
      <c r="H564" s="190">
        <v>3.1360000000000001</v>
      </c>
      <c r="I564" s="191"/>
      <c r="L564" s="187"/>
      <c r="M564" s="192"/>
      <c r="N564" s="193"/>
      <c r="O564" s="193"/>
      <c r="P564" s="193"/>
      <c r="Q564" s="193"/>
      <c r="R564" s="193"/>
      <c r="S564" s="193"/>
      <c r="T564" s="194"/>
      <c r="AT564" s="188" t="s">
        <v>138</v>
      </c>
      <c r="AU564" s="188" t="s">
        <v>136</v>
      </c>
      <c r="AV564" s="13" t="s">
        <v>136</v>
      </c>
      <c r="AW564" s="13" t="s">
        <v>26</v>
      </c>
      <c r="AX564" s="13" t="s">
        <v>71</v>
      </c>
      <c r="AY564" s="188" t="s">
        <v>129</v>
      </c>
    </row>
    <row r="565" spans="1:65" s="13" customFormat="1">
      <c r="B565" s="187"/>
      <c r="D565" s="183" t="s">
        <v>138</v>
      </c>
      <c r="E565" s="188" t="s">
        <v>1</v>
      </c>
      <c r="F565" s="189" t="s">
        <v>305</v>
      </c>
      <c r="H565" s="190">
        <v>6.1440000000000001</v>
      </c>
      <c r="I565" s="191"/>
      <c r="L565" s="187"/>
      <c r="M565" s="192"/>
      <c r="N565" s="193"/>
      <c r="O565" s="193"/>
      <c r="P565" s="193"/>
      <c r="Q565" s="193"/>
      <c r="R565" s="193"/>
      <c r="S565" s="193"/>
      <c r="T565" s="194"/>
      <c r="AT565" s="188" t="s">
        <v>138</v>
      </c>
      <c r="AU565" s="188" t="s">
        <v>136</v>
      </c>
      <c r="AV565" s="13" t="s">
        <v>136</v>
      </c>
      <c r="AW565" s="13" t="s">
        <v>26</v>
      </c>
      <c r="AX565" s="13" t="s">
        <v>71</v>
      </c>
      <c r="AY565" s="188" t="s">
        <v>129</v>
      </c>
    </row>
    <row r="566" spans="1:65" s="13" customFormat="1">
      <c r="B566" s="187"/>
      <c r="D566" s="183" t="s">
        <v>138</v>
      </c>
      <c r="E566" s="188" t="s">
        <v>1</v>
      </c>
      <c r="F566" s="189" t="s">
        <v>306</v>
      </c>
      <c r="H566" s="190">
        <v>6.6820000000000004</v>
      </c>
      <c r="I566" s="191"/>
      <c r="L566" s="187"/>
      <c r="M566" s="192"/>
      <c r="N566" s="193"/>
      <c r="O566" s="193"/>
      <c r="P566" s="193"/>
      <c r="Q566" s="193"/>
      <c r="R566" s="193"/>
      <c r="S566" s="193"/>
      <c r="T566" s="194"/>
      <c r="AT566" s="188" t="s">
        <v>138</v>
      </c>
      <c r="AU566" s="188" t="s">
        <v>136</v>
      </c>
      <c r="AV566" s="13" t="s">
        <v>136</v>
      </c>
      <c r="AW566" s="13" t="s">
        <v>26</v>
      </c>
      <c r="AX566" s="13" t="s">
        <v>71</v>
      </c>
      <c r="AY566" s="188" t="s">
        <v>129</v>
      </c>
    </row>
    <row r="567" spans="1:65" s="13" customFormat="1">
      <c r="B567" s="187"/>
      <c r="D567" s="183" t="s">
        <v>138</v>
      </c>
      <c r="E567" s="188" t="s">
        <v>1</v>
      </c>
      <c r="F567" s="189" t="s">
        <v>338</v>
      </c>
      <c r="H567" s="190">
        <v>0.51200000000000001</v>
      </c>
      <c r="I567" s="191"/>
      <c r="L567" s="187"/>
      <c r="M567" s="192"/>
      <c r="N567" s="193"/>
      <c r="O567" s="193"/>
      <c r="P567" s="193"/>
      <c r="Q567" s="193"/>
      <c r="R567" s="193"/>
      <c r="S567" s="193"/>
      <c r="T567" s="194"/>
      <c r="AT567" s="188" t="s">
        <v>138</v>
      </c>
      <c r="AU567" s="188" t="s">
        <v>136</v>
      </c>
      <c r="AV567" s="13" t="s">
        <v>136</v>
      </c>
      <c r="AW567" s="13" t="s">
        <v>26</v>
      </c>
      <c r="AX567" s="13" t="s">
        <v>71</v>
      </c>
      <c r="AY567" s="188" t="s">
        <v>129</v>
      </c>
    </row>
    <row r="568" spans="1:65" s="13" customFormat="1">
      <c r="B568" s="187"/>
      <c r="D568" s="183" t="s">
        <v>138</v>
      </c>
      <c r="E568" s="188" t="s">
        <v>1</v>
      </c>
      <c r="F568" s="189" t="s">
        <v>307</v>
      </c>
      <c r="H568" s="190">
        <v>5.069</v>
      </c>
      <c r="I568" s="191"/>
      <c r="L568" s="187"/>
      <c r="M568" s="192"/>
      <c r="N568" s="193"/>
      <c r="O568" s="193"/>
      <c r="P568" s="193"/>
      <c r="Q568" s="193"/>
      <c r="R568" s="193"/>
      <c r="S568" s="193"/>
      <c r="T568" s="194"/>
      <c r="AT568" s="188" t="s">
        <v>138</v>
      </c>
      <c r="AU568" s="188" t="s">
        <v>136</v>
      </c>
      <c r="AV568" s="13" t="s">
        <v>136</v>
      </c>
      <c r="AW568" s="13" t="s">
        <v>26</v>
      </c>
      <c r="AX568" s="13" t="s">
        <v>71</v>
      </c>
      <c r="AY568" s="188" t="s">
        <v>129</v>
      </c>
    </row>
    <row r="569" spans="1:65" s="13" customFormat="1">
      <c r="B569" s="187"/>
      <c r="D569" s="183" t="s">
        <v>138</v>
      </c>
      <c r="E569" s="188" t="s">
        <v>1</v>
      </c>
      <c r="F569" s="189" t="s">
        <v>308</v>
      </c>
      <c r="H569" s="190">
        <v>9.3699999999999992</v>
      </c>
      <c r="I569" s="191"/>
      <c r="L569" s="187"/>
      <c r="M569" s="192"/>
      <c r="N569" s="193"/>
      <c r="O569" s="193"/>
      <c r="P569" s="193"/>
      <c r="Q569" s="193"/>
      <c r="R569" s="193"/>
      <c r="S569" s="193"/>
      <c r="T569" s="194"/>
      <c r="AT569" s="188" t="s">
        <v>138</v>
      </c>
      <c r="AU569" s="188" t="s">
        <v>136</v>
      </c>
      <c r="AV569" s="13" t="s">
        <v>136</v>
      </c>
      <c r="AW569" s="13" t="s">
        <v>26</v>
      </c>
      <c r="AX569" s="13" t="s">
        <v>71</v>
      </c>
      <c r="AY569" s="188" t="s">
        <v>129</v>
      </c>
    </row>
    <row r="570" spans="1:65" s="13" customFormat="1">
      <c r="B570" s="187"/>
      <c r="D570" s="183" t="s">
        <v>138</v>
      </c>
      <c r="E570" s="188" t="s">
        <v>1</v>
      </c>
      <c r="F570" s="189" t="s">
        <v>339</v>
      </c>
      <c r="H570" s="190">
        <v>1.024</v>
      </c>
      <c r="I570" s="191"/>
      <c r="L570" s="187"/>
      <c r="M570" s="192"/>
      <c r="N570" s="193"/>
      <c r="O570" s="193"/>
      <c r="P570" s="193"/>
      <c r="Q570" s="193"/>
      <c r="R570" s="193"/>
      <c r="S570" s="193"/>
      <c r="T570" s="194"/>
      <c r="AT570" s="188" t="s">
        <v>138</v>
      </c>
      <c r="AU570" s="188" t="s">
        <v>136</v>
      </c>
      <c r="AV570" s="13" t="s">
        <v>136</v>
      </c>
      <c r="AW570" s="13" t="s">
        <v>26</v>
      </c>
      <c r="AX570" s="13" t="s">
        <v>71</v>
      </c>
      <c r="AY570" s="188" t="s">
        <v>129</v>
      </c>
    </row>
    <row r="571" spans="1:65" s="13" customFormat="1">
      <c r="B571" s="187"/>
      <c r="D571" s="183" t="s">
        <v>138</v>
      </c>
      <c r="E571" s="188" t="s">
        <v>1</v>
      </c>
      <c r="F571" s="189" t="s">
        <v>309</v>
      </c>
      <c r="H571" s="190">
        <v>4.4800000000000004</v>
      </c>
      <c r="I571" s="191"/>
      <c r="L571" s="187"/>
      <c r="M571" s="192"/>
      <c r="N571" s="193"/>
      <c r="O571" s="193"/>
      <c r="P571" s="193"/>
      <c r="Q571" s="193"/>
      <c r="R571" s="193"/>
      <c r="S571" s="193"/>
      <c r="T571" s="194"/>
      <c r="AT571" s="188" t="s">
        <v>138</v>
      </c>
      <c r="AU571" s="188" t="s">
        <v>136</v>
      </c>
      <c r="AV571" s="13" t="s">
        <v>136</v>
      </c>
      <c r="AW571" s="13" t="s">
        <v>26</v>
      </c>
      <c r="AX571" s="13" t="s">
        <v>71</v>
      </c>
      <c r="AY571" s="188" t="s">
        <v>129</v>
      </c>
    </row>
    <row r="572" spans="1:65" s="13" customFormat="1">
      <c r="B572" s="187"/>
      <c r="D572" s="183" t="s">
        <v>138</v>
      </c>
      <c r="E572" s="188" t="s">
        <v>1</v>
      </c>
      <c r="F572" s="189" t="s">
        <v>310</v>
      </c>
      <c r="H572" s="190">
        <v>6.72</v>
      </c>
      <c r="I572" s="191"/>
      <c r="L572" s="187"/>
      <c r="M572" s="192"/>
      <c r="N572" s="193"/>
      <c r="O572" s="193"/>
      <c r="P572" s="193"/>
      <c r="Q572" s="193"/>
      <c r="R572" s="193"/>
      <c r="S572" s="193"/>
      <c r="T572" s="194"/>
      <c r="AT572" s="188" t="s">
        <v>138</v>
      </c>
      <c r="AU572" s="188" t="s">
        <v>136</v>
      </c>
      <c r="AV572" s="13" t="s">
        <v>136</v>
      </c>
      <c r="AW572" s="13" t="s">
        <v>26</v>
      </c>
      <c r="AX572" s="13" t="s">
        <v>71</v>
      </c>
      <c r="AY572" s="188" t="s">
        <v>129</v>
      </c>
    </row>
    <row r="573" spans="1:65" s="13" customFormat="1">
      <c r="B573" s="187"/>
      <c r="D573" s="183" t="s">
        <v>138</v>
      </c>
      <c r="E573" s="188" t="s">
        <v>1</v>
      </c>
      <c r="F573" s="189" t="s">
        <v>311</v>
      </c>
      <c r="H573" s="190">
        <v>7.8079999999999998</v>
      </c>
      <c r="I573" s="191"/>
      <c r="L573" s="187"/>
      <c r="M573" s="192"/>
      <c r="N573" s="193"/>
      <c r="O573" s="193"/>
      <c r="P573" s="193"/>
      <c r="Q573" s="193"/>
      <c r="R573" s="193"/>
      <c r="S573" s="193"/>
      <c r="T573" s="194"/>
      <c r="AT573" s="188" t="s">
        <v>138</v>
      </c>
      <c r="AU573" s="188" t="s">
        <v>136</v>
      </c>
      <c r="AV573" s="13" t="s">
        <v>136</v>
      </c>
      <c r="AW573" s="13" t="s">
        <v>26</v>
      </c>
      <c r="AX573" s="13" t="s">
        <v>71</v>
      </c>
      <c r="AY573" s="188" t="s">
        <v>129</v>
      </c>
    </row>
    <row r="574" spans="1:65" s="13" customFormat="1">
      <c r="B574" s="187"/>
      <c r="D574" s="183" t="s">
        <v>138</v>
      </c>
      <c r="E574" s="188" t="s">
        <v>1</v>
      </c>
      <c r="F574" s="189" t="s">
        <v>312</v>
      </c>
      <c r="H574" s="190">
        <v>11.712</v>
      </c>
      <c r="I574" s="191"/>
      <c r="L574" s="187"/>
      <c r="M574" s="192"/>
      <c r="N574" s="193"/>
      <c r="O574" s="193"/>
      <c r="P574" s="193"/>
      <c r="Q574" s="193"/>
      <c r="R574" s="193"/>
      <c r="S574" s="193"/>
      <c r="T574" s="194"/>
      <c r="AT574" s="188" t="s">
        <v>138</v>
      </c>
      <c r="AU574" s="188" t="s">
        <v>136</v>
      </c>
      <c r="AV574" s="13" t="s">
        <v>136</v>
      </c>
      <c r="AW574" s="13" t="s">
        <v>26</v>
      </c>
      <c r="AX574" s="13" t="s">
        <v>71</v>
      </c>
      <c r="AY574" s="188" t="s">
        <v>129</v>
      </c>
    </row>
    <row r="575" spans="1:65" s="13" customFormat="1">
      <c r="B575" s="187"/>
      <c r="D575" s="183" t="s">
        <v>138</v>
      </c>
      <c r="E575" s="188" t="s">
        <v>1</v>
      </c>
      <c r="F575" s="189" t="s">
        <v>340</v>
      </c>
      <c r="H575" s="190">
        <v>0.10199999999999999</v>
      </c>
      <c r="I575" s="191"/>
      <c r="L575" s="187"/>
      <c r="M575" s="192"/>
      <c r="N575" s="193"/>
      <c r="O575" s="193"/>
      <c r="P575" s="193"/>
      <c r="Q575" s="193"/>
      <c r="R575" s="193"/>
      <c r="S575" s="193"/>
      <c r="T575" s="194"/>
      <c r="AT575" s="188" t="s">
        <v>138</v>
      </c>
      <c r="AU575" s="188" t="s">
        <v>136</v>
      </c>
      <c r="AV575" s="13" t="s">
        <v>136</v>
      </c>
      <c r="AW575" s="13" t="s">
        <v>26</v>
      </c>
      <c r="AX575" s="13" t="s">
        <v>71</v>
      </c>
      <c r="AY575" s="188" t="s">
        <v>129</v>
      </c>
    </row>
    <row r="576" spans="1:65" s="13" customFormat="1">
      <c r="B576" s="187"/>
      <c r="D576" s="183" t="s">
        <v>138</v>
      </c>
      <c r="E576" s="188" t="s">
        <v>1</v>
      </c>
      <c r="F576" s="189" t="s">
        <v>341</v>
      </c>
      <c r="H576" s="190">
        <v>0.154</v>
      </c>
      <c r="I576" s="191"/>
      <c r="L576" s="187"/>
      <c r="M576" s="192"/>
      <c r="N576" s="193"/>
      <c r="O576" s="193"/>
      <c r="P576" s="193"/>
      <c r="Q576" s="193"/>
      <c r="R576" s="193"/>
      <c r="S576" s="193"/>
      <c r="T576" s="194"/>
      <c r="AT576" s="188" t="s">
        <v>138</v>
      </c>
      <c r="AU576" s="188" t="s">
        <v>136</v>
      </c>
      <c r="AV576" s="13" t="s">
        <v>136</v>
      </c>
      <c r="AW576" s="13" t="s">
        <v>26</v>
      </c>
      <c r="AX576" s="13" t="s">
        <v>71</v>
      </c>
      <c r="AY576" s="188" t="s">
        <v>129</v>
      </c>
    </row>
    <row r="577" spans="2:51" s="13" customFormat="1">
      <c r="B577" s="187"/>
      <c r="D577" s="183" t="s">
        <v>138</v>
      </c>
      <c r="E577" s="188" t="s">
        <v>1</v>
      </c>
      <c r="F577" s="189" t="s">
        <v>313</v>
      </c>
      <c r="H577" s="190">
        <v>31.488</v>
      </c>
      <c r="I577" s="191"/>
      <c r="L577" s="187"/>
      <c r="M577" s="192"/>
      <c r="N577" s="193"/>
      <c r="O577" s="193"/>
      <c r="P577" s="193"/>
      <c r="Q577" s="193"/>
      <c r="R577" s="193"/>
      <c r="S577" s="193"/>
      <c r="T577" s="194"/>
      <c r="AT577" s="188" t="s">
        <v>138</v>
      </c>
      <c r="AU577" s="188" t="s">
        <v>136</v>
      </c>
      <c r="AV577" s="13" t="s">
        <v>136</v>
      </c>
      <c r="AW577" s="13" t="s">
        <v>26</v>
      </c>
      <c r="AX577" s="13" t="s">
        <v>71</v>
      </c>
      <c r="AY577" s="188" t="s">
        <v>129</v>
      </c>
    </row>
    <row r="578" spans="2:51" s="13" customFormat="1">
      <c r="B578" s="187"/>
      <c r="D578" s="183" t="s">
        <v>138</v>
      </c>
      <c r="E578" s="188" t="s">
        <v>1</v>
      </c>
      <c r="F578" s="189" t="s">
        <v>314</v>
      </c>
      <c r="H578" s="190">
        <v>50.381</v>
      </c>
      <c r="I578" s="191"/>
      <c r="L578" s="187"/>
      <c r="M578" s="192"/>
      <c r="N578" s="193"/>
      <c r="O578" s="193"/>
      <c r="P578" s="193"/>
      <c r="Q578" s="193"/>
      <c r="R578" s="193"/>
      <c r="S578" s="193"/>
      <c r="T578" s="194"/>
      <c r="AT578" s="188" t="s">
        <v>138</v>
      </c>
      <c r="AU578" s="188" t="s">
        <v>136</v>
      </c>
      <c r="AV578" s="13" t="s">
        <v>136</v>
      </c>
      <c r="AW578" s="13" t="s">
        <v>26</v>
      </c>
      <c r="AX578" s="13" t="s">
        <v>71</v>
      </c>
      <c r="AY578" s="188" t="s">
        <v>129</v>
      </c>
    </row>
    <row r="579" spans="2:51" s="13" customFormat="1">
      <c r="B579" s="187"/>
      <c r="D579" s="183" t="s">
        <v>138</v>
      </c>
      <c r="E579" s="188" t="s">
        <v>1</v>
      </c>
      <c r="F579" s="189" t="s">
        <v>339</v>
      </c>
      <c r="H579" s="190">
        <v>1.024</v>
      </c>
      <c r="I579" s="191"/>
      <c r="L579" s="187"/>
      <c r="M579" s="192"/>
      <c r="N579" s="193"/>
      <c r="O579" s="193"/>
      <c r="P579" s="193"/>
      <c r="Q579" s="193"/>
      <c r="R579" s="193"/>
      <c r="S579" s="193"/>
      <c r="T579" s="194"/>
      <c r="AT579" s="188" t="s">
        <v>138</v>
      </c>
      <c r="AU579" s="188" t="s">
        <v>136</v>
      </c>
      <c r="AV579" s="13" t="s">
        <v>136</v>
      </c>
      <c r="AW579" s="13" t="s">
        <v>26</v>
      </c>
      <c r="AX579" s="13" t="s">
        <v>71</v>
      </c>
      <c r="AY579" s="188" t="s">
        <v>129</v>
      </c>
    </row>
    <row r="580" spans="2:51" s="13" customFormat="1">
      <c r="B580" s="187"/>
      <c r="D580" s="183" t="s">
        <v>138</v>
      </c>
      <c r="E580" s="188" t="s">
        <v>1</v>
      </c>
      <c r="F580" s="189" t="s">
        <v>315</v>
      </c>
      <c r="H580" s="190">
        <v>3.4430000000000001</v>
      </c>
      <c r="I580" s="191"/>
      <c r="L580" s="187"/>
      <c r="M580" s="192"/>
      <c r="N580" s="193"/>
      <c r="O580" s="193"/>
      <c r="P580" s="193"/>
      <c r="Q580" s="193"/>
      <c r="R580" s="193"/>
      <c r="S580" s="193"/>
      <c r="T580" s="194"/>
      <c r="AT580" s="188" t="s">
        <v>138</v>
      </c>
      <c r="AU580" s="188" t="s">
        <v>136</v>
      </c>
      <c r="AV580" s="13" t="s">
        <v>136</v>
      </c>
      <c r="AW580" s="13" t="s">
        <v>26</v>
      </c>
      <c r="AX580" s="13" t="s">
        <v>71</v>
      </c>
      <c r="AY580" s="188" t="s">
        <v>129</v>
      </c>
    </row>
    <row r="581" spans="2:51" s="13" customFormat="1">
      <c r="B581" s="187"/>
      <c r="D581" s="183" t="s">
        <v>138</v>
      </c>
      <c r="E581" s="188" t="s">
        <v>1</v>
      </c>
      <c r="F581" s="189" t="s">
        <v>316</v>
      </c>
      <c r="H581" s="190">
        <v>6.8860000000000001</v>
      </c>
      <c r="I581" s="191"/>
      <c r="L581" s="187"/>
      <c r="M581" s="192"/>
      <c r="N581" s="193"/>
      <c r="O581" s="193"/>
      <c r="P581" s="193"/>
      <c r="Q581" s="193"/>
      <c r="R581" s="193"/>
      <c r="S581" s="193"/>
      <c r="T581" s="194"/>
      <c r="AT581" s="188" t="s">
        <v>138</v>
      </c>
      <c r="AU581" s="188" t="s">
        <v>136</v>
      </c>
      <c r="AV581" s="13" t="s">
        <v>136</v>
      </c>
      <c r="AW581" s="13" t="s">
        <v>26</v>
      </c>
      <c r="AX581" s="13" t="s">
        <v>71</v>
      </c>
      <c r="AY581" s="188" t="s">
        <v>129</v>
      </c>
    </row>
    <row r="582" spans="2:51" s="13" customFormat="1">
      <c r="B582" s="187"/>
      <c r="D582" s="183" t="s">
        <v>138</v>
      </c>
      <c r="E582" s="188" t="s">
        <v>1</v>
      </c>
      <c r="F582" s="189" t="s">
        <v>342</v>
      </c>
      <c r="H582" s="190">
        <v>5.0999999999999997E-2</v>
      </c>
      <c r="I582" s="191"/>
      <c r="L582" s="187"/>
      <c r="M582" s="192"/>
      <c r="N582" s="193"/>
      <c r="O582" s="193"/>
      <c r="P582" s="193"/>
      <c r="Q582" s="193"/>
      <c r="R582" s="193"/>
      <c r="S582" s="193"/>
      <c r="T582" s="194"/>
      <c r="AT582" s="188" t="s">
        <v>138</v>
      </c>
      <c r="AU582" s="188" t="s">
        <v>136</v>
      </c>
      <c r="AV582" s="13" t="s">
        <v>136</v>
      </c>
      <c r="AW582" s="13" t="s">
        <v>26</v>
      </c>
      <c r="AX582" s="13" t="s">
        <v>71</v>
      </c>
      <c r="AY582" s="188" t="s">
        <v>129</v>
      </c>
    </row>
    <row r="583" spans="2:51" s="13" customFormat="1">
      <c r="B583" s="187"/>
      <c r="D583" s="183" t="s">
        <v>138</v>
      </c>
      <c r="E583" s="188" t="s">
        <v>1</v>
      </c>
      <c r="F583" s="189" t="s">
        <v>317</v>
      </c>
      <c r="H583" s="190">
        <v>1.0369999999999999</v>
      </c>
      <c r="I583" s="191"/>
      <c r="L583" s="187"/>
      <c r="M583" s="192"/>
      <c r="N583" s="193"/>
      <c r="O583" s="193"/>
      <c r="P583" s="193"/>
      <c r="Q583" s="193"/>
      <c r="R583" s="193"/>
      <c r="S583" s="193"/>
      <c r="T583" s="194"/>
      <c r="AT583" s="188" t="s">
        <v>138</v>
      </c>
      <c r="AU583" s="188" t="s">
        <v>136</v>
      </c>
      <c r="AV583" s="13" t="s">
        <v>136</v>
      </c>
      <c r="AW583" s="13" t="s">
        <v>26</v>
      </c>
      <c r="AX583" s="13" t="s">
        <v>71</v>
      </c>
      <c r="AY583" s="188" t="s">
        <v>129</v>
      </c>
    </row>
    <row r="584" spans="2:51" s="13" customFormat="1">
      <c r="B584" s="187"/>
      <c r="D584" s="183" t="s">
        <v>138</v>
      </c>
      <c r="E584" s="188" t="s">
        <v>1</v>
      </c>
      <c r="F584" s="189" t="s">
        <v>318</v>
      </c>
      <c r="H584" s="190">
        <v>1.8140000000000001</v>
      </c>
      <c r="I584" s="191"/>
      <c r="L584" s="187"/>
      <c r="M584" s="192"/>
      <c r="N584" s="193"/>
      <c r="O584" s="193"/>
      <c r="P584" s="193"/>
      <c r="Q584" s="193"/>
      <c r="R584" s="193"/>
      <c r="S584" s="193"/>
      <c r="T584" s="194"/>
      <c r="AT584" s="188" t="s">
        <v>138</v>
      </c>
      <c r="AU584" s="188" t="s">
        <v>136</v>
      </c>
      <c r="AV584" s="13" t="s">
        <v>136</v>
      </c>
      <c r="AW584" s="13" t="s">
        <v>26</v>
      </c>
      <c r="AX584" s="13" t="s">
        <v>71</v>
      </c>
      <c r="AY584" s="188" t="s">
        <v>129</v>
      </c>
    </row>
    <row r="585" spans="2:51" s="13" customFormat="1">
      <c r="B585" s="187"/>
      <c r="D585" s="183" t="s">
        <v>138</v>
      </c>
      <c r="E585" s="188" t="s">
        <v>1</v>
      </c>
      <c r="F585" s="189" t="s">
        <v>319</v>
      </c>
      <c r="H585" s="190">
        <v>0.621</v>
      </c>
      <c r="I585" s="191"/>
      <c r="L585" s="187"/>
      <c r="M585" s="192"/>
      <c r="N585" s="193"/>
      <c r="O585" s="193"/>
      <c r="P585" s="193"/>
      <c r="Q585" s="193"/>
      <c r="R585" s="193"/>
      <c r="S585" s="193"/>
      <c r="T585" s="194"/>
      <c r="AT585" s="188" t="s">
        <v>138</v>
      </c>
      <c r="AU585" s="188" t="s">
        <v>136</v>
      </c>
      <c r="AV585" s="13" t="s">
        <v>136</v>
      </c>
      <c r="AW585" s="13" t="s">
        <v>26</v>
      </c>
      <c r="AX585" s="13" t="s">
        <v>71</v>
      </c>
      <c r="AY585" s="188" t="s">
        <v>129</v>
      </c>
    </row>
    <row r="586" spans="2:51" s="13" customFormat="1">
      <c r="B586" s="187"/>
      <c r="D586" s="183" t="s">
        <v>138</v>
      </c>
      <c r="E586" s="188" t="s">
        <v>1</v>
      </c>
      <c r="F586" s="189" t="s">
        <v>320</v>
      </c>
      <c r="H586" s="190">
        <v>1.0860000000000001</v>
      </c>
      <c r="I586" s="191"/>
      <c r="L586" s="187"/>
      <c r="M586" s="192"/>
      <c r="N586" s="193"/>
      <c r="O586" s="193"/>
      <c r="P586" s="193"/>
      <c r="Q586" s="193"/>
      <c r="R586" s="193"/>
      <c r="S586" s="193"/>
      <c r="T586" s="194"/>
      <c r="AT586" s="188" t="s">
        <v>138</v>
      </c>
      <c r="AU586" s="188" t="s">
        <v>136</v>
      </c>
      <c r="AV586" s="13" t="s">
        <v>136</v>
      </c>
      <c r="AW586" s="13" t="s">
        <v>26</v>
      </c>
      <c r="AX586" s="13" t="s">
        <v>71</v>
      </c>
      <c r="AY586" s="188" t="s">
        <v>129</v>
      </c>
    </row>
    <row r="587" spans="2:51" s="13" customFormat="1">
      <c r="B587" s="187"/>
      <c r="D587" s="183" t="s">
        <v>138</v>
      </c>
      <c r="E587" s="188" t="s">
        <v>1</v>
      </c>
      <c r="F587" s="189" t="s">
        <v>321</v>
      </c>
      <c r="H587" s="190">
        <v>0.99199999999999999</v>
      </c>
      <c r="I587" s="191"/>
      <c r="L587" s="187"/>
      <c r="M587" s="192"/>
      <c r="N587" s="193"/>
      <c r="O587" s="193"/>
      <c r="P587" s="193"/>
      <c r="Q587" s="193"/>
      <c r="R587" s="193"/>
      <c r="S587" s="193"/>
      <c r="T587" s="194"/>
      <c r="AT587" s="188" t="s">
        <v>138</v>
      </c>
      <c r="AU587" s="188" t="s">
        <v>136</v>
      </c>
      <c r="AV587" s="13" t="s">
        <v>136</v>
      </c>
      <c r="AW587" s="13" t="s">
        <v>26</v>
      </c>
      <c r="AX587" s="13" t="s">
        <v>71</v>
      </c>
      <c r="AY587" s="188" t="s">
        <v>129</v>
      </c>
    </row>
    <row r="588" spans="2:51" s="13" customFormat="1">
      <c r="B588" s="187"/>
      <c r="D588" s="183" t="s">
        <v>138</v>
      </c>
      <c r="E588" s="188" t="s">
        <v>1</v>
      </c>
      <c r="F588" s="189" t="s">
        <v>322</v>
      </c>
      <c r="H588" s="190">
        <v>1.736</v>
      </c>
      <c r="I588" s="191"/>
      <c r="L588" s="187"/>
      <c r="M588" s="192"/>
      <c r="N588" s="193"/>
      <c r="O588" s="193"/>
      <c r="P588" s="193"/>
      <c r="Q588" s="193"/>
      <c r="R588" s="193"/>
      <c r="S588" s="193"/>
      <c r="T588" s="194"/>
      <c r="AT588" s="188" t="s">
        <v>138</v>
      </c>
      <c r="AU588" s="188" t="s">
        <v>136</v>
      </c>
      <c r="AV588" s="13" t="s">
        <v>136</v>
      </c>
      <c r="AW588" s="13" t="s">
        <v>26</v>
      </c>
      <c r="AX588" s="13" t="s">
        <v>71</v>
      </c>
      <c r="AY588" s="188" t="s">
        <v>129</v>
      </c>
    </row>
    <row r="589" spans="2:51" s="13" customFormat="1">
      <c r="B589" s="187"/>
      <c r="D589" s="183" t="s">
        <v>138</v>
      </c>
      <c r="E589" s="188" t="s">
        <v>1</v>
      </c>
      <c r="F589" s="189" t="s">
        <v>323</v>
      </c>
      <c r="H589" s="190">
        <v>0.59799999999999998</v>
      </c>
      <c r="I589" s="191"/>
      <c r="L589" s="187"/>
      <c r="M589" s="192"/>
      <c r="N589" s="193"/>
      <c r="O589" s="193"/>
      <c r="P589" s="193"/>
      <c r="Q589" s="193"/>
      <c r="R589" s="193"/>
      <c r="S589" s="193"/>
      <c r="T589" s="194"/>
      <c r="AT589" s="188" t="s">
        <v>138</v>
      </c>
      <c r="AU589" s="188" t="s">
        <v>136</v>
      </c>
      <c r="AV589" s="13" t="s">
        <v>136</v>
      </c>
      <c r="AW589" s="13" t="s">
        <v>26</v>
      </c>
      <c r="AX589" s="13" t="s">
        <v>71</v>
      </c>
      <c r="AY589" s="188" t="s">
        <v>129</v>
      </c>
    </row>
    <row r="590" spans="2:51" s="13" customFormat="1">
      <c r="B590" s="187"/>
      <c r="D590" s="183" t="s">
        <v>138</v>
      </c>
      <c r="E590" s="188" t="s">
        <v>1</v>
      </c>
      <c r="F590" s="189" t="s">
        <v>324</v>
      </c>
      <c r="H590" s="190">
        <v>1.0469999999999999</v>
      </c>
      <c r="I590" s="191"/>
      <c r="L590" s="187"/>
      <c r="M590" s="192"/>
      <c r="N590" s="193"/>
      <c r="O590" s="193"/>
      <c r="P590" s="193"/>
      <c r="Q590" s="193"/>
      <c r="R590" s="193"/>
      <c r="S590" s="193"/>
      <c r="T590" s="194"/>
      <c r="AT590" s="188" t="s">
        <v>138</v>
      </c>
      <c r="AU590" s="188" t="s">
        <v>136</v>
      </c>
      <c r="AV590" s="13" t="s">
        <v>136</v>
      </c>
      <c r="AW590" s="13" t="s">
        <v>26</v>
      </c>
      <c r="AX590" s="13" t="s">
        <v>71</v>
      </c>
      <c r="AY590" s="188" t="s">
        <v>129</v>
      </c>
    </row>
    <row r="591" spans="2:51" s="13" customFormat="1">
      <c r="B591" s="187"/>
      <c r="D591" s="183" t="s">
        <v>138</v>
      </c>
      <c r="E591" s="188" t="s">
        <v>1</v>
      </c>
      <c r="F591" s="189" t="s">
        <v>325</v>
      </c>
      <c r="H591" s="190">
        <v>0.57799999999999996</v>
      </c>
      <c r="I591" s="191"/>
      <c r="L591" s="187"/>
      <c r="M591" s="192"/>
      <c r="N591" s="193"/>
      <c r="O591" s="193"/>
      <c r="P591" s="193"/>
      <c r="Q591" s="193"/>
      <c r="R591" s="193"/>
      <c r="S591" s="193"/>
      <c r="T591" s="194"/>
      <c r="AT591" s="188" t="s">
        <v>138</v>
      </c>
      <c r="AU591" s="188" t="s">
        <v>136</v>
      </c>
      <c r="AV591" s="13" t="s">
        <v>136</v>
      </c>
      <c r="AW591" s="13" t="s">
        <v>26</v>
      </c>
      <c r="AX591" s="13" t="s">
        <v>71</v>
      </c>
      <c r="AY591" s="188" t="s">
        <v>129</v>
      </c>
    </row>
    <row r="592" spans="2:51" s="13" customFormat="1">
      <c r="B592" s="187"/>
      <c r="D592" s="183" t="s">
        <v>138</v>
      </c>
      <c r="E592" s="188" t="s">
        <v>1</v>
      </c>
      <c r="F592" s="189" t="s">
        <v>326</v>
      </c>
      <c r="H592" s="190">
        <v>1.012</v>
      </c>
      <c r="I592" s="191"/>
      <c r="L592" s="187"/>
      <c r="M592" s="192"/>
      <c r="N592" s="193"/>
      <c r="O592" s="193"/>
      <c r="P592" s="193"/>
      <c r="Q592" s="193"/>
      <c r="R592" s="193"/>
      <c r="S592" s="193"/>
      <c r="T592" s="194"/>
      <c r="AT592" s="188" t="s">
        <v>138</v>
      </c>
      <c r="AU592" s="188" t="s">
        <v>136</v>
      </c>
      <c r="AV592" s="13" t="s">
        <v>136</v>
      </c>
      <c r="AW592" s="13" t="s">
        <v>26</v>
      </c>
      <c r="AX592" s="13" t="s">
        <v>71</v>
      </c>
      <c r="AY592" s="188" t="s">
        <v>129</v>
      </c>
    </row>
    <row r="593" spans="2:51" s="13" customFormat="1">
      <c r="B593" s="187"/>
      <c r="D593" s="183" t="s">
        <v>138</v>
      </c>
      <c r="E593" s="188" t="s">
        <v>1</v>
      </c>
      <c r="F593" s="189" t="s">
        <v>343</v>
      </c>
      <c r="H593" s="190">
        <v>0.26900000000000002</v>
      </c>
      <c r="I593" s="191"/>
      <c r="L593" s="187"/>
      <c r="M593" s="192"/>
      <c r="N593" s="193"/>
      <c r="O593" s="193"/>
      <c r="P593" s="193"/>
      <c r="Q593" s="193"/>
      <c r="R593" s="193"/>
      <c r="S593" s="193"/>
      <c r="T593" s="194"/>
      <c r="AT593" s="188" t="s">
        <v>138</v>
      </c>
      <c r="AU593" s="188" t="s">
        <v>136</v>
      </c>
      <c r="AV593" s="13" t="s">
        <v>136</v>
      </c>
      <c r="AW593" s="13" t="s">
        <v>26</v>
      </c>
      <c r="AX593" s="13" t="s">
        <v>71</v>
      </c>
      <c r="AY593" s="188" t="s">
        <v>129</v>
      </c>
    </row>
    <row r="594" spans="2:51" s="13" customFormat="1">
      <c r="B594" s="187"/>
      <c r="D594" s="183" t="s">
        <v>138</v>
      </c>
      <c r="E594" s="188" t="s">
        <v>1</v>
      </c>
      <c r="F594" s="189" t="s">
        <v>327</v>
      </c>
      <c r="H594" s="190">
        <v>0.78200000000000003</v>
      </c>
      <c r="I594" s="191"/>
      <c r="L594" s="187"/>
      <c r="M594" s="192"/>
      <c r="N594" s="193"/>
      <c r="O594" s="193"/>
      <c r="P594" s="193"/>
      <c r="Q594" s="193"/>
      <c r="R594" s="193"/>
      <c r="S594" s="193"/>
      <c r="T594" s="194"/>
      <c r="AT594" s="188" t="s">
        <v>138</v>
      </c>
      <c r="AU594" s="188" t="s">
        <v>136</v>
      </c>
      <c r="AV594" s="13" t="s">
        <v>136</v>
      </c>
      <c r="AW594" s="13" t="s">
        <v>26</v>
      </c>
      <c r="AX594" s="13" t="s">
        <v>71</v>
      </c>
      <c r="AY594" s="188" t="s">
        <v>129</v>
      </c>
    </row>
    <row r="595" spans="2:51" s="13" customFormat="1">
      <c r="B595" s="187"/>
      <c r="D595" s="183" t="s">
        <v>138</v>
      </c>
      <c r="E595" s="188" t="s">
        <v>1</v>
      </c>
      <c r="F595" s="189" t="s">
        <v>328</v>
      </c>
      <c r="H595" s="190">
        <v>1.304</v>
      </c>
      <c r="I595" s="191"/>
      <c r="L595" s="187"/>
      <c r="M595" s="192"/>
      <c r="N595" s="193"/>
      <c r="O595" s="193"/>
      <c r="P595" s="193"/>
      <c r="Q595" s="193"/>
      <c r="R595" s="193"/>
      <c r="S595" s="193"/>
      <c r="T595" s="194"/>
      <c r="AT595" s="188" t="s">
        <v>138</v>
      </c>
      <c r="AU595" s="188" t="s">
        <v>136</v>
      </c>
      <c r="AV595" s="13" t="s">
        <v>136</v>
      </c>
      <c r="AW595" s="13" t="s">
        <v>26</v>
      </c>
      <c r="AX595" s="13" t="s">
        <v>71</v>
      </c>
      <c r="AY595" s="188" t="s">
        <v>129</v>
      </c>
    </row>
    <row r="596" spans="2:51" s="13" customFormat="1">
      <c r="B596" s="187"/>
      <c r="D596" s="183" t="s">
        <v>138</v>
      </c>
      <c r="E596" s="188" t="s">
        <v>1</v>
      </c>
      <c r="F596" s="189" t="s">
        <v>329</v>
      </c>
      <c r="H596" s="190">
        <v>0.78</v>
      </c>
      <c r="I596" s="191"/>
      <c r="L596" s="187"/>
      <c r="M596" s="192"/>
      <c r="N596" s="193"/>
      <c r="O596" s="193"/>
      <c r="P596" s="193"/>
      <c r="Q596" s="193"/>
      <c r="R596" s="193"/>
      <c r="S596" s="193"/>
      <c r="T596" s="194"/>
      <c r="AT596" s="188" t="s">
        <v>138</v>
      </c>
      <c r="AU596" s="188" t="s">
        <v>136</v>
      </c>
      <c r="AV596" s="13" t="s">
        <v>136</v>
      </c>
      <c r="AW596" s="13" t="s">
        <v>26</v>
      </c>
      <c r="AX596" s="13" t="s">
        <v>71</v>
      </c>
      <c r="AY596" s="188" t="s">
        <v>129</v>
      </c>
    </row>
    <row r="597" spans="2:51" s="13" customFormat="1">
      <c r="B597" s="187"/>
      <c r="D597" s="183" t="s">
        <v>138</v>
      </c>
      <c r="E597" s="188" t="s">
        <v>1</v>
      </c>
      <c r="F597" s="189" t="s">
        <v>330</v>
      </c>
      <c r="H597" s="190">
        <v>1.3</v>
      </c>
      <c r="I597" s="191"/>
      <c r="L597" s="187"/>
      <c r="M597" s="192"/>
      <c r="N597" s="193"/>
      <c r="O597" s="193"/>
      <c r="P597" s="193"/>
      <c r="Q597" s="193"/>
      <c r="R597" s="193"/>
      <c r="S597" s="193"/>
      <c r="T597" s="194"/>
      <c r="AT597" s="188" t="s">
        <v>138</v>
      </c>
      <c r="AU597" s="188" t="s">
        <v>136</v>
      </c>
      <c r="AV597" s="13" t="s">
        <v>136</v>
      </c>
      <c r="AW597" s="13" t="s">
        <v>26</v>
      </c>
      <c r="AX597" s="13" t="s">
        <v>71</v>
      </c>
      <c r="AY597" s="188" t="s">
        <v>129</v>
      </c>
    </row>
    <row r="598" spans="2:51" s="13" customFormat="1">
      <c r="B598" s="187"/>
      <c r="D598" s="183" t="s">
        <v>138</v>
      </c>
      <c r="E598" s="188" t="s">
        <v>1</v>
      </c>
      <c r="F598" s="189" t="s">
        <v>344</v>
      </c>
      <c r="H598" s="190">
        <v>4.8000000000000001E-2</v>
      </c>
      <c r="I598" s="191"/>
      <c r="L598" s="187"/>
      <c r="M598" s="192"/>
      <c r="N598" s="193"/>
      <c r="O598" s="193"/>
      <c r="P598" s="193"/>
      <c r="Q598" s="193"/>
      <c r="R598" s="193"/>
      <c r="S598" s="193"/>
      <c r="T598" s="194"/>
      <c r="AT598" s="188" t="s">
        <v>138</v>
      </c>
      <c r="AU598" s="188" t="s">
        <v>136</v>
      </c>
      <c r="AV598" s="13" t="s">
        <v>136</v>
      </c>
      <c r="AW598" s="13" t="s">
        <v>26</v>
      </c>
      <c r="AX598" s="13" t="s">
        <v>71</v>
      </c>
      <c r="AY598" s="188" t="s">
        <v>129</v>
      </c>
    </row>
    <row r="599" spans="2:51" s="13" customFormat="1">
      <c r="B599" s="187"/>
      <c r="D599" s="183" t="s">
        <v>138</v>
      </c>
      <c r="E599" s="188" t="s">
        <v>1</v>
      </c>
      <c r="F599" s="189" t="s">
        <v>331</v>
      </c>
      <c r="H599" s="190">
        <v>2.4460000000000002</v>
      </c>
      <c r="I599" s="191"/>
      <c r="L599" s="187"/>
      <c r="M599" s="192"/>
      <c r="N599" s="193"/>
      <c r="O599" s="193"/>
      <c r="P599" s="193"/>
      <c r="Q599" s="193"/>
      <c r="R599" s="193"/>
      <c r="S599" s="193"/>
      <c r="T599" s="194"/>
      <c r="AT599" s="188" t="s">
        <v>138</v>
      </c>
      <c r="AU599" s="188" t="s">
        <v>136</v>
      </c>
      <c r="AV599" s="13" t="s">
        <v>136</v>
      </c>
      <c r="AW599" s="13" t="s">
        <v>26</v>
      </c>
      <c r="AX599" s="13" t="s">
        <v>71</v>
      </c>
      <c r="AY599" s="188" t="s">
        <v>129</v>
      </c>
    </row>
    <row r="600" spans="2:51" s="13" customFormat="1">
      <c r="B600" s="187"/>
      <c r="D600" s="183" t="s">
        <v>138</v>
      </c>
      <c r="E600" s="188" t="s">
        <v>1</v>
      </c>
      <c r="F600" s="189" t="s">
        <v>332</v>
      </c>
      <c r="H600" s="190">
        <v>4.8920000000000003</v>
      </c>
      <c r="I600" s="191"/>
      <c r="L600" s="187"/>
      <c r="M600" s="192"/>
      <c r="N600" s="193"/>
      <c r="O600" s="193"/>
      <c r="P600" s="193"/>
      <c r="Q600" s="193"/>
      <c r="R600" s="193"/>
      <c r="S600" s="193"/>
      <c r="T600" s="194"/>
      <c r="AT600" s="188" t="s">
        <v>138</v>
      </c>
      <c r="AU600" s="188" t="s">
        <v>136</v>
      </c>
      <c r="AV600" s="13" t="s">
        <v>136</v>
      </c>
      <c r="AW600" s="13" t="s">
        <v>26</v>
      </c>
      <c r="AX600" s="13" t="s">
        <v>71</v>
      </c>
      <c r="AY600" s="188" t="s">
        <v>129</v>
      </c>
    </row>
    <row r="601" spans="2:51" s="13" customFormat="1">
      <c r="B601" s="187"/>
      <c r="D601" s="183" t="s">
        <v>138</v>
      </c>
      <c r="E601" s="188" t="s">
        <v>1</v>
      </c>
      <c r="F601" s="189" t="s">
        <v>345</v>
      </c>
      <c r="H601" s="190">
        <v>0.19400000000000001</v>
      </c>
      <c r="I601" s="191"/>
      <c r="L601" s="187"/>
      <c r="M601" s="192"/>
      <c r="N601" s="193"/>
      <c r="O601" s="193"/>
      <c r="P601" s="193"/>
      <c r="Q601" s="193"/>
      <c r="R601" s="193"/>
      <c r="S601" s="193"/>
      <c r="T601" s="194"/>
      <c r="AT601" s="188" t="s">
        <v>138</v>
      </c>
      <c r="AU601" s="188" t="s">
        <v>136</v>
      </c>
      <c r="AV601" s="13" t="s">
        <v>136</v>
      </c>
      <c r="AW601" s="13" t="s">
        <v>26</v>
      </c>
      <c r="AX601" s="13" t="s">
        <v>71</v>
      </c>
      <c r="AY601" s="188" t="s">
        <v>129</v>
      </c>
    </row>
    <row r="602" spans="2:51" s="13" customFormat="1">
      <c r="B602" s="187"/>
      <c r="D602" s="183" t="s">
        <v>138</v>
      </c>
      <c r="E602" s="188" t="s">
        <v>1</v>
      </c>
      <c r="F602" s="189" t="s">
        <v>333</v>
      </c>
      <c r="H602" s="190">
        <v>8.4039999999999999</v>
      </c>
      <c r="I602" s="191"/>
      <c r="L602" s="187"/>
      <c r="M602" s="192"/>
      <c r="N602" s="193"/>
      <c r="O602" s="193"/>
      <c r="P602" s="193"/>
      <c r="Q602" s="193"/>
      <c r="R602" s="193"/>
      <c r="S602" s="193"/>
      <c r="T602" s="194"/>
      <c r="AT602" s="188" t="s">
        <v>138</v>
      </c>
      <c r="AU602" s="188" t="s">
        <v>136</v>
      </c>
      <c r="AV602" s="13" t="s">
        <v>136</v>
      </c>
      <c r="AW602" s="13" t="s">
        <v>26</v>
      </c>
      <c r="AX602" s="13" t="s">
        <v>71</v>
      </c>
      <c r="AY602" s="188" t="s">
        <v>129</v>
      </c>
    </row>
    <row r="603" spans="2:51" s="13" customFormat="1">
      <c r="B603" s="187"/>
      <c r="D603" s="183" t="s">
        <v>138</v>
      </c>
      <c r="E603" s="188" t="s">
        <v>1</v>
      </c>
      <c r="F603" s="189" t="s">
        <v>334</v>
      </c>
      <c r="H603" s="190">
        <v>26.893000000000001</v>
      </c>
      <c r="I603" s="191"/>
      <c r="L603" s="187"/>
      <c r="M603" s="192"/>
      <c r="N603" s="193"/>
      <c r="O603" s="193"/>
      <c r="P603" s="193"/>
      <c r="Q603" s="193"/>
      <c r="R603" s="193"/>
      <c r="S603" s="193"/>
      <c r="T603" s="194"/>
      <c r="AT603" s="188" t="s">
        <v>138</v>
      </c>
      <c r="AU603" s="188" t="s">
        <v>136</v>
      </c>
      <c r="AV603" s="13" t="s">
        <v>136</v>
      </c>
      <c r="AW603" s="13" t="s">
        <v>26</v>
      </c>
      <c r="AX603" s="13" t="s">
        <v>71</v>
      </c>
      <c r="AY603" s="188" t="s">
        <v>129</v>
      </c>
    </row>
    <row r="604" spans="2:51" s="13" customFormat="1">
      <c r="B604" s="187"/>
      <c r="D604" s="183" t="s">
        <v>138</v>
      </c>
      <c r="E604" s="188" t="s">
        <v>1</v>
      </c>
      <c r="F604" s="189" t="s">
        <v>346</v>
      </c>
      <c r="H604" s="190">
        <v>0.35199999999999998</v>
      </c>
      <c r="I604" s="191"/>
      <c r="L604" s="187"/>
      <c r="M604" s="192"/>
      <c r="N604" s="193"/>
      <c r="O604" s="193"/>
      <c r="P604" s="193"/>
      <c r="Q604" s="193"/>
      <c r="R604" s="193"/>
      <c r="S604" s="193"/>
      <c r="T604" s="194"/>
      <c r="AT604" s="188" t="s">
        <v>138</v>
      </c>
      <c r="AU604" s="188" t="s">
        <v>136</v>
      </c>
      <c r="AV604" s="13" t="s">
        <v>136</v>
      </c>
      <c r="AW604" s="13" t="s">
        <v>26</v>
      </c>
      <c r="AX604" s="13" t="s">
        <v>71</v>
      </c>
      <c r="AY604" s="188" t="s">
        <v>129</v>
      </c>
    </row>
    <row r="605" spans="2:51" s="13" customFormat="1">
      <c r="B605" s="187"/>
      <c r="D605" s="183" t="s">
        <v>138</v>
      </c>
      <c r="E605" s="188" t="s">
        <v>1</v>
      </c>
      <c r="F605" s="189" t="s">
        <v>295</v>
      </c>
      <c r="H605" s="190">
        <v>44</v>
      </c>
      <c r="I605" s="191"/>
      <c r="L605" s="187"/>
      <c r="M605" s="192"/>
      <c r="N605" s="193"/>
      <c r="O605" s="193"/>
      <c r="P605" s="193"/>
      <c r="Q605" s="193"/>
      <c r="R605" s="193"/>
      <c r="S605" s="193"/>
      <c r="T605" s="194"/>
      <c r="AT605" s="188" t="s">
        <v>138</v>
      </c>
      <c r="AU605" s="188" t="s">
        <v>136</v>
      </c>
      <c r="AV605" s="13" t="s">
        <v>136</v>
      </c>
      <c r="AW605" s="13" t="s">
        <v>26</v>
      </c>
      <c r="AX605" s="13" t="s">
        <v>71</v>
      </c>
      <c r="AY605" s="188" t="s">
        <v>129</v>
      </c>
    </row>
    <row r="606" spans="2:51" s="13" customFormat="1">
      <c r="B606" s="187"/>
      <c r="D606" s="183" t="s">
        <v>138</v>
      </c>
      <c r="E606" s="188" t="s">
        <v>1</v>
      </c>
      <c r="F606" s="189" t="s">
        <v>535</v>
      </c>
      <c r="H606" s="190">
        <v>10.032</v>
      </c>
      <c r="I606" s="191"/>
      <c r="L606" s="187"/>
      <c r="M606" s="192"/>
      <c r="N606" s="193"/>
      <c r="O606" s="193"/>
      <c r="P606" s="193"/>
      <c r="Q606" s="193"/>
      <c r="R606" s="193"/>
      <c r="S606" s="193"/>
      <c r="T606" s="194"/>
      <c r="AT606" s="188" t="s">
        <v>138</v>
      </c>
      <c r="AU606" s="188" t="s">
        <v>136</v>
      </c>
      <c r="AV606" s="13" t="s">
        <v>136</v>
      </c>
      <c r="AW606" s="13" t="s">
        <v>26</v>
      </c>
      <c r="AX606" s="13" t="s">
        <v>71</v>
      </c>
      <c r="AY606" s="188" t="s">
        <v>129</v>
      </c>
    </row>
    <row r="607" spans="2:51" s="13" customFormat="1">
      <c r="B607" s="187"/>
      <c r="D607" s="183" t="s">
        <v>138</v>
      </c>
      <c r="E607" s="188" t="s">
        <v>1</v>
      </c>
      <c r="F607" s="189" t="s">
        <v>296</v>
      </c>
      <c r="H607" s="190">
        <v>115.9</v>
      </c>
      <c r="I607" s="191"/>
      <c r="L607" s="187"/>
      <c r="M607" s="192"/>
      <c r="N607" s="193"/>
      <c r="O607" s="193"/>
      <c r="P607" s="193"/>
      <c r="Q607" s="193"/>
      <c r="R607" s="193"/>
      <c r="S607" s="193"/>
      <c r="T607" s="194"/>
      <c r="AT607" s="188" t="s">
        <v>138</v>
      </c>
      <c r="AU607" s="188" t="s">
        <v>136</v>
      </c>
      <c r="AV607" s="13" t="s">
        <v>136</v>
      </c>
      <c r="AW607" s="13" t="s">
        <v>26</v>
      </c>
      <c r="AX607" s="13" t="s">
        <v>71</v>
      </c>
      <c r="AY607" s="188" t="s">
        <v>129</v>
      </c>
    </row>
    <row r="608" spans="2:51" s="13" customFormat="1">
      <c r="B608" s="187"/>
      <c r="D608" s="183" t="s">
        <v>138</v>
      </c>
      <c r="E608" s="188" t="s">
        <v>1</v>
      </c>
      <c r="F608" s="189" t="s">
        <v>536</v>
      </c>
      <c r="H608" s="190">
        <v>26.425000000000001</v>
      </c>
      <c r="I608" s="191"/>
      <c r="L608" s="187"/>
      <c r="M608" s="192"/>
      <c r="N608" s="193"/>
      <c r="O608" s="193"/>
      <c r="P608" s="193"/>
      <c r="Q608" s="193"/>
      <c r="R608" s="193"/>
      <c r="S608" s="193"/>
      <c r="T608" s="194"/>
      <c r="AT608" s="188" t="s">
        <v>138</v>
      </c>
      <c r="AU608" s="188" t="s">
        <v>136</v>
      </c>
      <c r="AV608" s="13" t="s">
        <v>136</v>
      </c>
      <c r="AW608" s="13" t="s">
        <v>26</v>
      </c>
      <c r="AX608" s="13" t="s">
        <v>71</v>
      </c>
      <c r="AY608" s="188" t="s">
        <v>129</v>
      </c>
    </row>
    <row r="609" spans="1:65" s="13" customFormat="1">
      <c r="B609" s="187"/>
      <c r="D609" s="183" t="s">
        <v>138</v>
      </c>
      <c r="E609" s="188" t="s">
        <v>1</v>
      </c>
      <c r="F609" s="189" t="s">
        <v>297</v>
      </c>
      <c r="H609" s="190">
        <v>4.6360000000000001</v>
      </c>
      <c r="I609" s="191"/>
      <c r="L609" s="187"/>
      <c r="M609" s="192"/>
      <c r="N609" s="193"/>
      <c r="O609" s="193"/>
      <c r="P609" s="193"/>
      <c r="Q609" s="193"/>
      <c r="R609" s="193"/>
      <c r="S609" s="193"/>
      <c r="T609" s="194"/>
      <c r="AT609" s="188" t="s">
        <v>138</v>
      </c>
      <c r="AU609" s="188" t="s">
        <v>136</v>
      </c>
      <c r="AV609" s="13" t="s">
        <v>136</v>
      </c>
      <c r="AW609" s="13" t="s">
        <v>26</v>
      </c>
      <c r="AX609" s="13" t="s">
        <v>71</v>
      </c>
      <c r="AY609" s="188" t="s">
        <v>129</v>
      </c>
    </row>
    <row r="610" spans="1:65" s="13" customFormat="1">
      <c r="B610" s="187"/>
      <c r="D610" s="183" t="s">
        <v>138</v>
      </c>
      <c r="E610" s="188" t="s">
        <v>1</v>
      </c>
      <c r="F610" s="189" t="s">
        <v>537</v>
      </c>
      <c r="H610" s="190">
        <v>1.0569999999999999</v>
      </c>
      <c r="I610" s="191"/>
      <c r="L610" s="187"/>
      <c r="M610" s="192"/>
      <c r="N610" s="193"/>
      <c r="O610" s="193"/>
      <c r="P610" s="193"/>
      <c r="Q610" s="193"/>
      <c r="R610" s="193"/>
      <c r="S610" s="193"/>
      <c r="T610" s="194"/>
      <c r="AT610" s="188" t="s">
        <v>138</v>
      </c>
      <c r="AU610" s="188" t="s">
        <v>136</v>
      </c>
      <c r="AV610" s="13" t="s">
        <v>136</v>
      </c>
      <c r="AW610" s="13" t="s">
        <v>26</v>
      </c>
      <c r="AX610" s="13" t="s">
        <v>71</v>
      </c>
      <c r="AY610" s="188" t="s">
        <v>129</v>
      </c>
    </row>
    <row r="611" spans="1:65" s="13" customFormat="1">
      <c r="B611" s="187"/>
      <c r="D611" s="183" t="s">
        <v>138</v>
      </c>
      <c r="E611" s="188" t="s">
        <v>1</v>
      </c>
      <c r="F611" s="189" t="s">
        <v>298</v>
      </c>
      <c r="H611" s="190">
        <v>21.32</v>
      </c>
      <c r="I611" s="191"/>
      <c r="L611" s="187"/>
      <c r="M611" s="192"/>
      <c r="N611" s="193"/>
      <c r="O611" s="193"/>
      <c r="P611" s="193"/>
      <c r="Q611" s="193"/>
      <c r="R611" s="193"/>
      <c r="S611" s="193"/>
      <c r="T611" s="194"/>
      <c r="AT611" s="188" t="s">
        <v>138</v>
      </c>
      <c r="AU611" s="188" t="s">
        <v>136</v>
      </c>
      <c r="AV611" s="13" t="s">
        <v>136</v>
      </c>
      <c r="AW611" s="13" t="s">
        <v>26</v>
      </c>
      <c r="AX611" s="13" t="s">
        <v>71</v>
      </c>
      <c r="AY611" s="188" t="s">
        <v>129</v>
      </c>
    </row>
    <row r="612" spans="1:65" s="13" customFormat="1">
      <c r="B612" s="187"/>
      <c r="D612" s="183" t="s">
        <v>138</v>
      </c>
      <c r="E612" s="188" t="s">
        <v>1</v>
      </c>
      <c r="F612" s="189" t="s">
        <v>538</v>
      </c>
      <c r="H612" s="190">
        <v>4.8609999999999998</v>
      </c>
      <c r="I612" s="191"/>
      <c r="L612" s="187"/>
      <c r="M612" s="192"/>
      <c r="N612" s="193"/>
      <c r="O612" s="193"/>
      <c r="P612" s="193"/>
      <c r="Q612" s="193"/>
      <c r="R612" s="193"/>
      <c r="S612" s="193"/>
      <c r="T612" s="194"/>
      <c r="AT612" s="188" t="s">
        <v>138</v>
      </c>
      <c r="AU612" s="188" t="s">
        <v>136</v>
      </c>
      <c r="AV612" s="13" t="s">
        <v>136</v>
      </c>
      <c r="AW612" s="13" t="s">
        <v>26</v>
      </c>
      <c r="AX612" s="13" t="s">
        <v>71</v>
      </c>
      <c r="AY612" s="188" t="s">
        <v>129</v>
      </c>
    </row>
    <row r="613" spans="1:65" s="13" customFormat="1">
      <c r="B613" s="187"/>
      <c r="D613" s="183" t="s">
        <v>138</v>
      </c>
      <c r="E613" s="188" t="s">
        <v>1</v>
      </c>
      <c r="F613" s="189" t="s">
        <v>299</v>
      </c>
      <c r="H613" s="190">
        <v>7</v>
      </c>
      <c r="I613" s="191"/>
      <c r="L613" s="187"/>
      <c r="M613" s="192"/>
      <c r="N613" s="193"/>
      <c r="O613" s="193"/>
      <c r="P613" s="193"/>
      <c r="Q613" s="193"/>
      <c r="R613" s="193"/>
      <c r="S613" s="193"/>
      <c r="T613" s="194"/>
      <c r="AT613" s="188" t="s">
        <v>138</v>
      </c>
      <c r="AU613" s="188" t="s">
        <v>136</v>
      </c>
      <c r="AV613" s="13" t="s">
        <v>136</v>
      </c>
      <c r="AW613" s="13" t="s">
        <v>26</v>
      </c>
      <c r="AX613" s="13" t="s">
        <v>71</v>
      </c>
      <c r="AY613" s="188" t="s">
        <v>129</v>
      </c>
    </row>
    <row r="614" spans="1:65" s="13" customFormat="1">
      <c r="B614" s="187"/>
      <c r="D614" s="183" t="s">
        <v>138</v>
      </c>
      <c r="E614" s="188" t="s">
        <v>1</v>
      </c>
      <c r="F614" s="189" t="s">
        <v>539</v>
      </c>
      <c r="H614" s="190">
        <v>1.5960000000000001</v>
      </c>
      <c r="I614" s="191"/>
      <c r="L614" s="187"/>
      <c r="M614" s="192"/>
      <c r="N614" s="193"/>
      <c r="O614" s="193"/>
      <c r="P614" s="193"/>
      <c r="Q614" s="193"/>
      <c r="R614" s="193"/>
      <c r="S614" s="193"/>
      <c r="T614" s="194"/>
      <c r="AT614" s="188" t="s">
        <v>138</v>
      </c>
      <c r="AU614" s="188" t="s">
        <v>136</v>
      </c>
      <c r="AV614" s="13" t="s">
        <v>136</v>
      </c>
      <c r="AW614" s="13" t="s">
        <v>26</v>
      </c>
      <c r="AX614" s="13" t="s">
        <v>71</v>
      </c>
      <c r="AY614" s="188" t="s">
        <v>129</v>
      </c>
    </row>
    <row r="615" spans="1:65" s="13" customFormat="1">
      <c r="B615" s="187"/>
      <c r="D615" s="183" t="s">
        <v>138</v>
      </c>
      <c r="E615" s="188" t="s">
        <v>1</v>
      </c>
      <c r="F615" s="189" t="s">
        <v>470</v>
      </c>
      <c r="H615" s="190">
        <v>2</v>
      </c>
      <c r="I615" s="191"/>
      <c r="L615" s="187"/>
      <c r="M615" s="192"/>
      <c r="N615" s="193"/>
      <c r="O615" s="193"/>
      <c r="P615" s="193"/>
      <c r="Q615" s="193"/>
      <c r="R615" s="193"/>
      <c r="S615" s="193"/>
      <c r="T615" s="194"/>
      <c r="AT615" s="188" t="s">
        <v>138</v>
      </c>
      <c r="AU615" s="188" t="s">
        <v>136</v>
      </c>
      <c r="AV615" s="13" t="s">
        <v>136</v>
      </c>
      <c r="AW615" s="13" t="s">
        <v>26</v>
      </c>
      <c r="AX615" s="13" t="s">
        <v>71</v>
      </c>
      <c r="AY615" s="188" t="s">
        <v>129</v>
      </c>
    </row>
    <row r="616" spans="1:65" s="14" customFormat="1">
      <c r="B616" s="195"/>
      <c r="D616" s="183" t="s">
        <v>138</v>
      </c>
      <c r="E616" s="196" t="s">
        <v>1</v>
      </c>
      <c r="F616" s="197" t="s">
        <v>140</v>
      </c>
      <c r="H616" s="198">
        <v>453.19800000000004</v>
      </c>
      <c r="I616" s="199"/>
      <c r="L616" s="195"/>
      <c r="M616" s="200"/>
      <c r="N616" s="201"/>
      <c r="O616" s="201"/>
      <c r="P616" s="201"/>
      <c r="Q616" s="201"/>
      <c r="R616" s="201"/>
      <c r="S616" s="201"/>
      <c r="T616" s="202"/>
      <c r="AT616" s="196" t="s">
        <v>138</v>
      </c>
      <c r="AU616" s="196" t="s">
        <v>136</v>
      </c>
      <c r="AV616" s="14" t="s">
        <v>135</v>
      </c>
      <c r="AW616" s="14" t="s">
        <v>26</v>
      </c>
      <c r="AX616" s="14" t="s">
        <v>78</v>
      </c>
      <c r="AY616" s="196" t="s">
        <v>129</v>
      </c>
    </row>
    <row r="617" spans="1:65" s="12" customFormat="1" ht="25.9" customHeight="1">
      <c r="B617" s="156"/>
      <c r="D617" s="157" t="s">
        <v>70</v>
      </c>
      <c r="E617" s="158" t="s">
        <v>540</v>
      </c>
      <c r="F617" s="158" t="s">
        <v>541</v>
      </c>
      <c r="I617" s="159"/>
      <c r="J617" s="160">
        <f>BK617</f>
        <v>0</v>
      </c>
      <c r="L617" s="156"/>
      <c r="M617" s="161"/>
      <c r="N617" s="162"/>
      <c r="O617" s="162"/>
      <c r="P617" s="163">
        <f>P618</f>
        <v>0</v>
      </c>
      <c r="Q617" s="162"/>
      <c r="R617" s="163">
        <f>R618</f>
        <v>0</v>
      </c>
      <c r="S617" s="162"/>
      <c r="T617" s="164">
        <f>T618</f>
        <v>0</v>
      </c>
      <c r="AR617" s="157" t="s">
        <v>157</v>
      </c>
      <c r="AT617" s="165" t="s">
        <v>70</v>
      </c>
      <c r="AU617" s="165" t="s">
        <v>71</v>
      </c>
      <c r="AY617" s="157" t="s">
        <v>129</v>
      </c>
      <c r="BK617" s="166">
        <f>BK618</f>
        <v>0</v>
      </c>
    </row>
    <row r="618" spans="1:65" s="12" customFormat="1" ht="22.9" customHeight="1">
      <c r="B618" s="156"/>
      <c r="D618" s="157" t="s">
        <v>70</v>
      </c>
      <c r="E618" s="167" t="s">
        <v>542</v>
      </c>
      <c r="F618" s="167" t="s">
        <v>543</v>
      </c>
      <c r="I618" s="159"/>
      <c r="J618" s="168">
        <f>BK618</f>
        <v>0</v>
      </c>
      <c r="L618" s="156"/>
      <c r="M618" s="161"/>
      <c r="N618" s="162"/>
      <c r="O618" s="162"/>
      <c r="P618" s="163">
        <f>SUM(P619:P622)</f>
        <v>0</v>
      </c>
      <c r="Q618" s="162"/>
      <c r="R618" s="163">
        <f>SUM(R619:R622)</f>
        <v>0</v>
      </c>
      <c r="S618" s="162"/>
      <c r="T618" s="164">
        <f>SUM(T619:T622)</f>
        <v>0</v>
      </c>
      <c r="AR618" s="157" t="s">
        <v>157</v>
      </c>
      <c r="AT618" s="165" t="s">
        <v>70</v>
      </c>
      <c r="AU618" s="165" t="s">
        <v>78</v>
      </c>
      <c r="AY618" s="157" t="s">
        <v>129</v>
      </c>
      <c r="BK618" s="166">
        <f>SUM(BK619:BK622)</f>
        <v>0</v>
      </c>
    </row>
    <row r="619" spans="1:65" s="2" customFormat="1" ht="24" customHeight="1">
      <c r="A619" s="32"/>
      <c r="B619" s="169"/>
      <c r="C619" s="170" t="s">
        <v>375</v>
      </c>
      <c r="D619" s="170" t="s">
        <v>131</v>
      </c>
      <c r="E619" s="171" t="s">
        <v>544</v>
      </c>
      <c r="F619" s="172" t="s">
        <v>545</v>
      </c>
      <c r="G619" s="173" t="s">
        <v>546</v>
      </c>
      <c r="H619" s="174">
        <v>220</v>
      </c>
      <c r="I619" s="175"/>
      <c r="J619" s="176">
        <f>ROUND(I619*H619,2)</f>
        <v>0</v>
      </c>
      <c r="K619" s="177"/>
      <c r="L619" s="33"/>
      <c r="M619" s="178" t="s">
        <v>1</v>
      </c>
      <c r="N619" s="179" t="s">
        <v>37</v>
      </c>
      <c r="O619" s="57"/>
      <c r="P619" s="180">
        <f>O619*H619</f>
        <v>0</v>
      </c>
      <c r="Q619" s="180">
        <v>0</v>
      </c>
      <c r="R619" s="180">
        <f>Q619*H619</f>
        <v>0</v>
      </c>
      <c r="S619" s="180">
        <v>0</v>
      </c>
      <c r="T619" s="181">
        <f>S619*H619</f>
        <v>0</v>
      </c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R619" s="182" t="s">
        <v>135</v>
      </c>
      <c r="AT619" s="182" t="s">
        <v>131</v>
      </c>
      <c r="AU619" s="182" t="s">
        <v>136</v>
      </c>
      <c r="AY619" s="16" t="s">
        <v>129</v>
      </c>
      <c r="BE619" s="96">
        <f>IF(N619="základná",J619,0)</f>
        <v>0</v>
      </c>
      <c r="BF619" s="96">
        <f>IF(N619="znížená",J619,0)</f>
        <v>0</v>
      </c>
      <c r="BG619" s="96">
        <f>IF(N619="zákl. prenesená",J619,0)</f>
        <v>0</v>
      </c>
      <c r="BH619" s="96">
        <f>IF(N619="zníž. prenesená",J619,0)</f>
        <v>0</v>
      </c>
      <c r="BI619" s="96">
        <f>IF(N619="nulová",J619,0)</f>
        <v>0</v>
      </c>
      <c r="BJ619" s="16" t="s">
        <v>136</v>
      </c>
      <c r="BK619" s="96">
        <f>ROUND(I619*H619,2)</f>
        <v>0</v>
      </c>
      <c r="BL619" s="16" t="s">
        <v>135</v>
      </c>
      <c r="BM619" s="182" t="s">
        <v>547</v>
      </c>
    </row>
    <row r="620" spans="1:65" s="2" customFormat="1" ht="19.5">
      <c r="A620" s="32"/>
      <c r="B620" s="33"/>
      <c r="C620" s="32"/>
      <c r="D620" s="183" t="s">
        <v>137</v>
      </c>
      <c r="E620" s="32"/>
      <c r="F620" s="184" t="s">
        <v>545</v>
      </c>
      <c r="G620" s="32"/>
      <c r="H620" s="32"/>
      <c r="I620" s="105"/>
      <c r="J620" s="32"/>
      <c r="K620" s="32"/>
      <c r="L620" s="33"/>
      <c r="M620" s="185"/>
      <c r="N620" s="186"/>
      <c r="O620" s="57"/>
      <c r="P620" s="57"/>
      <c r="Q620" s="57"/>
      <c r="R620" s="57"/>
      <c r="S620" s="57"/>
      <c r="T620" s="58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T620" s="16" t="s">
        <v>137</v>
      </c>
      <c r="AU620" s="16" t="s">
        <v>136</v>
      </c>
    </row>
    <row r="621" spans="1:65" s="13" customFormat="1">
      <c r="B621" s="187"/>
      <c r="D621" s="183" t="s">
        <v>138</v>
      </c>
      <c r="E621" s="188" t="s">
        <v>1</v>
      </c>
      <c r="F621" s="189" t="s">
        <v>548</v>
      </c>
      <c r="H621" s="190">
        <v>220</v>
      </c>
      <c r="I621" s="191"/>
      <c r="L621" s="187"/>
      <c r="M621" s="192"/>
      <c r="N621" s="193"/>
      <c r="O621" s="193"/>
      <c r="P621" s="193"/>
      <c r="Q621" s="193"/>
      <c r="R621" s="193"/>
      <c r="S621" s="193"/>
      <c r="T621" s="194"/>
      <c r="AT621" s="188" t="s">
        <v>138</v>
      </c>
      <c r="AU621" s="188" t="s">
        <v>136</v>
      </c>
      <c r="AV621" s="13" t="s">
        <v>136</v>
      </c>
      <c r="AW621" s="13" t="s">
        <v>26</v>
      </c>
      <c r="AX621" s="13" t="s">
        <v>71</v>
      </c>
      <c r="AY621" s="188" t="s">
        <v>129</v>
      </c>
    </row>
    <row r="622" spans="1:65" s="14" customFormat="1">
      <c r="B622" s="195"/>
      <c r="D622" s="183" t="s">
        <v>138</v>
      </c>
      <c r="E622" s="196" t="s">
        <v>1</v>
      </c>
      <c r="F622" s="197" t="s">
        <v>140</v>
      </c>
      <c r="H622" s="198">
        <v>220</v>
      </c>
      <c r="I622" s="199"/>
      <c r="L622" s="195"/>
      <c r="M622" s="214"/>
      <c r="N622" s="215"/>
      <c r="O622" s="215"/>
      <c r="P622" s="215"/>
      <c r="Q622" s="215"/>
      <c r="R622" s="215"/>
      <c r="S622" s="215"/>
      <c r="T622" s="216"/>
      <c r="AT622" s="196" t="s">
        <v>138</v>
      </c>
      <c r="AU622" s="196" t="s">
        <v>136</v>
      </c>
      <c r="AV622" s="14" t="s">
        <v>135</v>
      </c>
      <c r="AW622" s="14" t="s">
        <v>26</v>
      </c>
      <c r="AX622" s="14" t="s">
        <v>78</v>
      </c>
      <c r="AY622" s="196" t="s">
        <v>129</v>
      </c>
    </row>
    <row r="623" spans="1:65" s="2" customFormat="1" ht="6.95" customHeight="1">
      <c r="A623" s="32"/>
      <c r="B623" s="47"/>
      <c r="C623" s="48"/>
      <c r="D623" s="48"/>
      <c r="E623" s="48"/>
      <c r="F623" s="48"/>
      <c r="G623" s="48"/>
      <c r="H623" s="48"/>
      <c r="I623" s="128"/>
      <c r="J623" s="48"/>
      <c r="K623" s="48"/>
      <c r="L623" s="33"/>
      <c r="M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</row>
  </sheetData>
  <autoFilter ref="C128:K622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5"/>
  <sheetViews>
    <sheetView showGridLines="0" topLeftCell="A213" zoomScaleNormal="100" workbookViewId="0">
      <selection activeCell="Y223" sqref="Y223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2"/>
      <c r="L2" s="233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81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03"/>
      <c r="J3" s="18"/>
      <c r="K3" s="18"/>
      <c r="L3" s="19"/>
      <c r="AT3" s="16" t="s">
        <v>71</v>
      </c>
    </row>
    <row r="4" spans="1:46" s="1" customFormat="1" ht="24.95" customHeight="1">
      <c r="B4" s="19"/>
      <c r="D4" s="20" t="s">
        <v>94</v>
      </c>
      <c r="I4" s="102"/>
      <c r="L4" s="19"/>
      <c r="M4" s="104" t="s">
        <v>9</v>
      </c>
      <c r="AT4" s="16" t="s">
        <v>3</v>
      </c>
    </row>
    <row r="5" spans="1:46" s="1" customFormat="1" ht="6.95" customHeight="1">
      <c r="B5" s="19"/>
      <c r="I5" s="102"/>
      <c r="L5" s="19"/>
    </row>
    <row r="6" spans="1:46" s="1" customFormat="1" ht="12" customHeight="1">
      <c r="B6" s="19"/>
      <c r="D6" s="26" t="s">
        <v>15</v>
      </c>
      <c r="I6" s="102"/>
      <c r="L6" s="19"/>
    </row>
    <row r="7" spans="1:46" s="1" customFormat="1" ht="16.5" customHeight="1">
      <c r="B7" s="19"/>
      <c r="E7" s="269" t="str">
        <f>'Rekapitulácia stavby'!K6</f>
        <v>Wielandovský letostánok</v>
      </c>
      <c r="F7" s="270"/>
      <c r="G7" s="270"/>
      <c r="H7" s="270"/>
      <c r="I7" s="102"/>
      <c r="L7" s="19"/>
    </row>
    <row r="8" spans="1:46" s="2" customFormat="1" ht="12" customHeight="1">
      <c r="A8" s="32"/>
      <c r="B8" s="33"/>
      <c r="C8" s="32"/>
      <c r="D8" s="26" t="s">
        <v>95</v>
      </c>
      <c r="E8" s="32"/>
      <c r="F8" s="32"/>
      <c r="G8" s="32"/>
      <c r="H8" s="32"/>
      <c r="I8" s="105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0" t="s">
        <v>666</v>
      </c>
      <c r="F9" s="268"/>
      <c r="G9" s="268"/>
      <c r="H9" s="268"/>
      <c r="I9" s="105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105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6" t="s">
        <v>16</v>
      </c>
      <c r="E11" s="32"/>
      <c r="F11" s="24" t="s">
        <v>1</v>
      </c>
      <c r="G11" s="32"/>
      <c r="H11" s="32"/>
      <c r="I11" s="106" t="s">
        <v>17</v>
      </c>
      <c r="J11" s="24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6" t="s">
        <v>18</v>
      </c>
      <c r="E12" s="32"/>
      <c r="F12" s="24" t="s">
        <v>96</v>
      </c>
      <c r="G12" s="32"/>
      <c r="H12" s="32"/>
      <c r="I12" s="106" t="s">
        <v>19</v>
      </c>
      <c r="J12" s="221" t="str">
        <f>'Rekapitulácia stavby'!AN8</f>
        <v>Vyplň údaj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105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6" t="s">
        <v>20</v>
      </c>
      <c r="E14" s="32"/>
      <c r="F14" s="32"/>
      <c r="G14" s="32"/>
      <c r="H14" s="32"/>
      <c r="I14" s="106" t="s">
        <v>21</v>
      </c>
      <c r="J14" s="24" t="str">
        <f>IF('Rekapitulácia stavby'!AN10="","",'Rekapitulácia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4" t="str">
        <f>IF('Rekapitulácia stavby'!E11="","",'Rekapitulácia stavby'!E11)</f>
        <v>Obec Vlková</v>
      </c>
      <c r="F15" s="32"/>
      <c r="G15" s="32"/>
      <c r="H15" s="32"/>
      <c r="I15" s="106" t="s">
        <v>22</v>
      </c>
      <c r="J15" s="24" t="str">
        <f>IF('Rekapitulácia stavby'!AN11="","",'Rekapitulácia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105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6" t="s">
        <v>23</v>
      </c>
      <c r="E17" s="32"/>
      <c r="F17" s="32"/>
      <c r="G17" s="32"/>
      <c r="H17" s="32"/>
      <c r="I17" s="106" t="s">
        <v>21</v>
      </c>
      <c r="J17" s="27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1" t="str">
        <f>'Rekapitulácia stavby'!E14</f>
        <v>Vyplň údaj</v>
      </c>
      <c r="F18" s="272"/>
      <c r="G18" s="272"/>
      <c r="H18" s="272"/>
      <c r="I18" s="106" t="s">
        <v>22</v>
      </c>
      <c r="J18" s="27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105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6" t="s">
        <v>25</v>
      </c>
      <c r="E20" s="32"/>
      <c r="F20" s="32"/>
      <c r="G20" s="32"/>
      <c r="H20" s="32"/>
      <c r="I20" s="106" t="s">
        <v>21</v>
      </c>
      <c r="J20" s="24" t="str">
        <f>IF('Rekapitulácia stavby'!AN16="","",'Rekapitulácia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4" t="str">
        <f>IF('Rekapitulácia stavby'!E17="","",'Rekapitulácia stavby'!E17)</f>
        <v>Archgroup SK s.r.o. Levoča</v>
      </c>
      <c r="F21" s="32"/>
      <c r="G21" s="32"/>
      <c r="H21" s="32"/>
      <c r="I21" s="106" t="s">
        <v>22</v>
      </c>
      <c r="J21" s="24" t="str">
        <f>IF('Rekapitulácia stavby'!AN17="","",'Rekapitulácia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105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6" t="s">
        <v>27</v>
      </c>
      <c r="E23" s="32"/>
      <c r="F23" s="32"/>
      <c r="G23" s="32"/>
      <c r="H23" s="32"/>
      <c r="I23" s="106" t="s">
        <v>21</v>
      </c>
      <c r="J23" s="24" t="str">
        <f>IF('Rekapitulácia stavby'!AN19="","",'Rekapitulácia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4" t="str">
        <f>IF('Rekapitulácia stavby'!E20="","",'Rekapitulácia stavby'!E20)</f>
        <v>Ing. Ján Nebus</v>
      </c>
      <c r="F24" s="32"/>
      <c r="G24" s="32"/>
      <c r="H24" s="32"/>
      <c r="I24" s="106" t="s">
        <v>22</v>
      </c>
      <c r="J24" s="24" t="str">
        <f>IF('Rekapitulácia stavby'!AN20="","",'Rekapitulácia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105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6" t="s">
        <v>28</v>
      </c>
      <c r="E26" s="32"/>
      <c r="F26" s="32"/>
      <c r="G26" s="32"/>
      <c r="H26" s="32"/>
      <c r="I26" s="105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7"/>
      <c r="B27" s="108"/>
      <c r="C27" s="107"/>
      <c r="D27" s="107"/>
      <c r="E27" s="230" t="s">
        <v>1</v>
      </c>
      <c r="F27" s="230"/>
      <c r="G27" s="230"/>
      <c r="H27" s="230"/>
      <c r="I27" s="109"/>
      <c r="J27" s="107"/>
      <c r="K27" s="107"/>
      <c r="L27" s="110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105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5"/>
      <c r="E29" s="65"/>
      <c r="F29" s="65"/>
      <c r="G29" s="65"/>
      <c r="H29" s="65"/>
      <c r="I29" s="111"/>
      <c r="J29" s="65"/>
      <c r="K29" s="65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12" t="s">
        <v>31</v>
      </c>
      <c r="E30" s="32"/>
      <c r="F30" s="32"/>
      <c r="G30" s="32"/>
      <c r="H30" s="32"/>
      <c r="I30" s="105"/>
      <c r="J30" s="70">
        <f>ROUND(J125,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5"/>
      <c r="E31" s="65"/>
      <c r="F31" s="65"/>
      <c r="G31" s="65"/>
      <c r="H31" s="65"/>
      <c r="I31" s="111"/>
      <c r="J31" s="65"/>
      <c r="K31" s="65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33</v>
      </c>
      <c r="G32" s="32"/>
      <c r="H32" s="32"/>
      <c r="I32" s="113" t="s">
        <v>32</v>
      </c>
      <c r="J32" s="36" t="s">
        <v>34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14" t="s">
        <v>35</v>
      </c>
      <c r="E33" s="26" t="s">
        <v>36</v>
      </c>
      <c r="F33" s="115">
        <f>ROUND((SUM(BE125:BE234)),  2)</f>
        <v>0</v>
      </c>
      <c r="G33" s="32"/>
      <c r="H33" s="32"/>
      <c r="I33" s="116">
        <v>0.2</v>
      </c>
      <c r="J33" s="115">
        <f>ROUND(((SUM(BE125:BE234))*I33),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6" t="s">
        <v>37</v>
      </c>
      <c r="F34" s="115">
        <f>ROUND((SUM(BF125:BF234)),  2)</f>
        <v>0</v>
      </c>
      <c r="G34" s="32"/>
      <c r="H34" s="32"/>
      <c r="I34" s="116">
        <v>0.2</v>
      </c>
      <c r="J34" s="115">
        <f>ROUND(((SUM(BF125:BF234))*I34),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6" t="s">
        <v>38</v>
      </c>
      <c r="F35" s="115">
        <f>ROUND((SUM(BG125:BG234)),  2)</f>
        <v>0</v>
      </c>
      <c r="G35" s="32"/>
      <c r="H35" s="32"/>
      <c r="I35" s="116">
        <v>0.2</v>
      </c>
      <c r="J35" s="115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6" t="s">
        <v>39</v>
      </c>
      <c r="F36" s="115">
        <f>ROUND((SUM(BH125:BH234)),  2)</f>
        <v>0</v>
      </c>
      <c r="G36" s="32"/>
      <c r="H36" s="32"/>
      <c r="I36" s="116">
        <v>0.2</v>
      </c>
      <c r="J36" s="115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6" t="s">
        <v>40</v>
      </c>
      <c r="F37" s="115">
        <f>ROUND((SUM(BI125:BI234)),  2)</f>
        <v>0</v>
      </c>
      <c r="G37" s="32"/>
      <c r="H37" s="32"/>
      <c r="I37" s="116">
        <v>0</v>
      </c>
      <c r="J37" s="115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105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17" t="s">
        <v>41</v>
      </c>
      <c r="E39" s="59"/>
      <c r="F39" s="59"/>
      <c r="G39" s="118" t="s">
        <v>42</v>
      </c>
      <c r="H39" s="119" t="s">
        <v>43</v>
      </c>
      <c r="I39" s="120"/>
      <c r="J39" s="121">
        <f>SUM(J30:J37)</f>
        <v>0</v>
      </c>
      <c r="K39" s="12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105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9"/>
      <c r="I41" s="102"/>
      <c r="L41" s="19"/>
    </row>
    <row r="42" spans="1:31" s="1" customFormat="1" ht="14.45" customHeight="1">
      <c r="B42" s="19"/>
      <c r="I42" s="102"/>
      <c r="L42" s="19"/>
    </row>
    <row r="43" spans="1:31" s="1" customFormat="1" ht="14.45" customHeight="1">
      <c r="B43" s="19"/>
      <c r="I43" s="102"/>
      <c r="L43" s="19"/>
    </row>
    <row r="44" spans="1:31" s="1" customFormat="1" ht="14.45" customHeight="1">
      <c r="B44" s="19"/>
      <c r="I44" s="102"/>
      <c r="L44" s="19"/>
    </row>
    <row r="45" spans="1:31" s="1" customFormat="1" ht="14.45" customHeight="1">
      <c r="B45" s="19"/>
      <c r="I45" s="102"/>
      <c r="L45" s="19"/>
    </row>
    <row r="46" spans="1:31" s="1" customFormat="1" ht="14.45" customHeight="1">
      <c r="B46" s="19"/>
      <c r="I46" s="102"/>
      <c r="L46" s="19"/>
    </row>
    <row r="47" spans="1:31" s="1" customFormat="1" ht="14.45" customHeight="1">
      <c r="B47" s="19"/>
      <c r="I47" s="102"/>
      <c r="L47" s="19"/>
    </row>
    <row r="48" spans="1:31" s="1" customFormat="1" ht="14.45" customHeight="1">
      <c r="B48" s="19"/>
      <c r="I48" s="102"/>
      <c r="L48" s="19"/>
    </row>
    <row r="49" spans="1:31" s="1" customFormat="1" ht="14.45" customHeight="1">
      <c r="B49" s="19"/>
      <c r="I49" s="102"/>
      <c r="L49" s="19"/>
    </row>
    <row r="50" spans="1:31" s="2" customFormat="1" ht="14.45" customHeight="1">
      <c r="B50" s="42"/>
      <c r="D50" s="43" t="s">
        <v>44</v>
      </c>
      <c r="E50" s="44"/>
      <c r="F50" s="44"/>
      <c r="G50" s="43" t="s">
        <v>45</v>
      </c>
      <c r="H50" s="44"/>
      <c r="I50" s="123"/>
      <c r="J50" s="44"/>
      <c r="K50" s="44"/>
      <c r="L50" s="42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2"/>
      <c r="B61" s="33"/>
      <c r="C61" s="32"/>
      <c r="D61" s="45" t="s">
        <v>46</v>
      </c>
      <c r="E61" s="35"/>
      <c r="F61" s="124" t="s">
        <v>47</v>
      </c>
      <c r="G61" s="45" t="s">
        <v>46</v>
      </c>
      <c r="H61" s="35"/>
      <c r="I61" s="125"/>
      <c r="J61" s="126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127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2"/>
      <c r="B76" s="33"/>
      <c r="C76" s="32"/>
      <c r="D76" s="45" t="s">
        <v>46</v>
      </c>
      <c r="E76" s="35"/>
      <c r="F76" s="124" t="s">
        <v>47</v>
      </c>
      <c r="G76" s="45" t="s">
        <v>46</v>
      </c>
      <c r="H76" s="35"/>
      <c r="I76" s="125"/>
      <c r="J76" s="126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9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0" t="s">
        <v>97</v>
      </c>
      <c r="D82" s="32"/>
      <c r="E82" s="32"/>
      <c r="F82" s="32"/>
      <c r="G82" s="32"/>
      <c r="H82" s="32"/>
      <c r="I82" s="105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5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6" t="s">
        <v>15</v>
      </c>
      <c r="D84" s="32"/>
      <c r="E84" s="32"/>
      <c r="F84" s="32"/>
      <c r="G84" s="32"/>
      <c r="H84" s="32"/>
      <c r="I84" s="105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69" t="str">
        <f>E7</f>
        <v>Wielandovský letostánok</v>
      </c>
      <c r="F85" s="270"/>
      <c r="G85" s="270"/>
      <c r="H85" s="270"/>
      <c r="I85" s="105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6" t="s">
        <v>95</v>
      </c>
      <c r="D86" s="32"/>
      <c r="E86" s="32"/>
      <c r="F86" s="32"/>
      <c r="G86" s="32"/>
      <c r="H86" s="32"/>
      <c r="I86" s="105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60" t="str">
        <f>E9</f>
        <v>0320202 - Krb</v>
      </c>
      <c r="F87" s="268"/>
      <c r="G87" s="268"/>
      <c r="H87" s="268"/>
      <c r="I87" s="105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105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6" t="s">
        <v>18</v>
      </c>
      <c r="D89" s="32"/>
      <c r="E89" s="32"/>
      <c r="F89" s="24" t="str">
        <f>F12</f>
        <v xml:space="preserve">Vlková </v>
      </c>
      <c r="G89" s="32"/>
      <c r="H89" s="32"/>
      <c r="I89" s="106" t="s">
        <v>19</v>
      </c>
      <c r="J89" s="221" t="str">
        <f>IF(J12="","",J12)</f>
        <v>Vyplň údaj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5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4.75" customHeight="1">
      <c r="A91" s="32"/>
      <c r="B91" s="33"/>
      <c r="C91" s="26" t="s">
        <v>20</v>
      </c>
      <c r="D91" s="32"/>
      <c r="E91" s="32"/>
      <c r="F91" s="24" t="str">
        <f>E15</f>
        <v>Obec Vlková</v>
      </c>
      <c r="G91" s="32"/>
      <c r="H91" s="32"/>
      <c r="I91" s="106" t="s">
        <v>25</v>
      </c>
      <c r="J91" s="29" t="str">
        <f>E21</f>
        <v>Archgroup SK s.r.o. Levoča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6" t="s">
        <v>23</v>
      </c>
      <c r="D92" s="32"/>
      <c r="E92" s="32"/>
      <c r="F92" s="220" t="str">
        <f>IF(E18="","",E18)</f>
        <v>Vyplň údaj</v>
      </c>
      <c r="G92" s="32"/>
      <c r="H92" s="32"/>
      <c r="I92" s="106" t="s">
        <v>27</v>
      </c>
      <c r="J92" s="29" t="str">
        <f>E24</f>
        <v>Ing. Ján Nebus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105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30" t="s">
        <v>98</v>
      </c>
      <c r="D94" s="101"/>
      <c r="E94" s="101"/>
      <c r="F94" s="101"/>
      <c r="G94" s="101"/>
      <c r="H94" s="101"/>
      <c r="I94" s="131"/>
      <c r="J94" s="132" t="s">
        <v>99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5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33" t="s">
        <v>100</v>
      </c>
      <c r="D96" s="32"/>
      <c r="E96" s="32"/>
      <c r="F96" s="32"/>
      <c r="G96" s="32"/>
      <c r="H96" s="32"/>
      <c r="I96" s="105"/>
      <c r="J96" s="70">
        <f>J125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6" t="s">
        <v>101</v>
      </c>
    </row>
    <row r="97" spans="1:31" s="9" customFormat="1" ht="24.95" customHeight="1">
      <c r="B97" s="134"/>
      <c r="D97" s="135" t="s">
        <v>102</v>
      </c>
      <c r="E97" s="136"/>
      <c r="F97" s="136"/>
      <c r="G97" s="136"/>
      <c r="H97" s="136"/>
      <c r="I97" s="137"/>
      <c r="J97" s="138">
        <f>J126</f>
        <v>0</v>
      </c>
      <c r="L97" s="134"/>
    </row>
    <row r="98" spans="1:31" s="10" customFormat="1" ht="19.899999999999999" customHeight="1">
      <c r="B98" s="139"/>
      <c r="D98" s="140" t="s">
        <v>103</v>
      </c>
      <c r="E98" s="141"/>
      <c r="F98" s="141"/>
      <c r="G98" s="141"/>
      <c r="H98" s="141"/>
      <c r="I98" s="142"/>
      <c r="J98" s="143">
        <f>J127</f>
        <v>0</v>
      </c>
      <c r="L98" s="139"/>
    </row>
    <row r="99" spans="1:31" s="10" customFormat="1" ht="19.899999999999999" customHeight="1">
      <c r="B99" s="139"/>
      <c r="D99" s="140" t="s">
        <v>104</v>
      </c>
      <c r="E99" s="141"/>
      <c r="F99" s="141"/>
      <c r="G99" s="141"/>
      <c r="H99" s="141"/>
      <c r="I99" s="142"/>
      <c r="J99" s="143">
        <f>J136</f>
        <v>0</v>
      </c>
      <c r="L99" s="139"/>
    </row>
    <row r="100" spans="1:31" s="10" customFormat="1" ht="19.899999999999999" customHeight="1">
      <c r="B100" s="139"/>
      <c r="D100" s="140" t="s">
        <v>105</v>
      </c>
      <c r="E100" s="141"/>
      <c r="F100" s="141"/>
      <c r="G100" s="141"/>
      <c r="H100" s="141"/>
      <c r="I100" s="142"/>
      <c r="J100" s="143">
        <f>J154</f>
        <v>0</v>
      </c>
      <c r="L100" s="139"/>
    </row>
    <row r="101" spans="1:31" s="10" customFormat="1" ht="19.899999999999999" customHeight="1">
      <c r="B101" s="139"/>
      <c r="D101" s="140" t="s">
        <v>107</v>
      </c>
      <c r="E101" s="141"/>
      <c r="F101" s="141"/>
      <c r="G101" s="141"/>
      <c r="H101" s="141"/>
      <c r="I101" s="142"/>
      <c r="J101" s="143">
        <f>J179</f>
        <v>0</v>
      </c>
      <c r="L101" s="139"/>
    </row>
    <row r="102" spans="1:31" s="9" customFormat="1" ht="24.95" customHeight="1">
      <c r="B102" s="134"/>
      <c r="D102" s="135" t="s">
        <v>108</v>
      </c>
      <c r="E102" s="136"/>
      <c r="F102" s="136"/>
      <c r="G102" s="136"/>
      <c r="H102" s="136"/>
      <c r="I102" s="137"/>
      <c r="J102" s="138">
        <f>J208</f>
        <v>0</v>
      </c>
      <c r="L102" s="134"/>
    </row>
    <row r="103" spans="1:31" s="10" customFormat="1" ht="19.899999999999999" customHeight="1">
      <c r="B103" s="139"/>
      <c r="D103" s="140" t="s">
        <v>549</v>
      </c>
      <c r="E103" s="141"/>
      <c r="F103" s="141"/>
      <c r="G103" s="141"/>
      <c r="H103" s="141"/>
      <c r="I103" s="142"/>
      <c r="J103" s="143">
        <f>J209</f>
        <v>0</v>
      </c>
      <c r="L103" s="139"/>
    </row>
    <row r="104" spans="1:31" s="9" customFormat="1" ht="24.95" customHeight="1">
      <c r="B104" s="134"/>
      <c r="D104" s="135" t="s">
        <v>113</v>
      </c>
      <c r="E104" s="136"/>
      <c r="F104" s="136"/>
      <c r="G104" s="136"/>
      <c r="H104" s="136"/>
      <c r="I104" s="137"/>
      <c r="J104" s="138">
        <f>J229</f>
        <v>0</v>
      </c>
      <c r="L104" s="134"/>
    </row>
    <row r="105" spans="1:31" s="10" customFormat="1" ht="19.899999999999999" customHeight="1">
      <c r="B105" s="139"/>
      <c r="D105" s="140" t="s">
        <v>114</v>
      </c>
      <c r="E105" s="141"/>
      <c r="F105" s="141"/>
      <c r="G105" s="141"/>
      <c r="H105" s="141"/>
      <c r="I105" s="142"/>
      <c r="J105" s="143">
        <f>J230</f>
        <v>0</v>
      </c>
      <c r="L105" s="139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105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47"/>
      <c r="C107" s="48"/>
      <c r="D107" s="48"/>
      <c r="E107" s="48"/>
      <c r="F107" s="48"/>
      <c r="G107" s="48"/>
      <c r="H107" s="48"/>
      <c r="I107" s="128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49"/>
      <c r="C111" s="50"/>
      <c r="D111" s="50"/>
      <c r="E111" s="50"/>
      <c r="F111" s="50"/>
      <c r="G111" s="50"/>
      <c r="H111" s="50"/>
      <c r="I111" s="129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0" t="s">
        <v>115</v>
      </c>
      <c r="D112" s="32"/>
      <c r="E112" s="32"/>
      <c r="F112" s="32"/>
      <c r="G112" s="32"/>
      <c r="H112" s="32"/>
      <c r="I112" s="105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105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6" t="s">
        <v>15</v>
      </c>
      <c r="D114" s="32"/>
      <c r="E114" s="32"/>
      <c r="F114" s="32"/>
      <c r="G114" s="32"/>
      <c r="H114" s="32"/>
      <c r="I114" s="105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69" t="str">
        <f>E7</f>
        <v>Wielandovský letostánok</v>
      </c>
      <c r="F115" s="270"/>
      <c r="G115" s="270"/>
      <c r="H115" s="270"/>
      <c r="I115" s="105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6" t="s">
        <v>95</v>
      </c>
      <c r="D116" s="32"/>
      <c r="E116" s="32"/>
      <c r="F116" s="32"/>
      <c r="G116" s="32"/>
      <c r="H116" s="32"/>
      <c r="I116" s="105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6.5" customHeight="1">
      <c r="A117" s="32"/>
      <c r="B117" s="33"/>
      <c r="C117" s="32"/>
      <c r="D117" s="32"/>
      <c r="E117" s="260" t="str">
        <f>E9</f>
        <v>0320202 - Krb</v>
      </c>
      <c r="F117" s="268"/>
      <c r="G117" s="268"/>
      <c r="H117" s="268"/>
      <c r="I117" s="105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105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6" t="s">
        <v>18</v>
      </c>
      <c r="D119" s="32"/>
      <c r="E119" s="32"/>
      <c r="F119" s="24" t="str">
        <f>F12</f>
        <v xml:space="preserve">Vlková </v>
      </c>
      <c r="G119" s="32"/>
      <c r="H119" s="32"/>
      <c r="I119" s="106" t="s">
        <v>19</v>
      </c>
      <c r="J119" s="221" t="str">
        <f>IF(J12="","",J12)</f>
        <v>Vyplň údaj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105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24.75" customHeight="1">
      <c r="A121" s="32"/>
      <c r="B121" s="33"/>
      <c r="C121" s="26" t="s">
        <v>20</v>
      </c>
      <c r="D121" s="32"/>
      <c r="E121" s="32"/>
      <c r="F121" s="24" t="str">
        <f>E15</f>
        <v>Obec Vlková</v>
      </c>
      <c r="G121" s="32"/>
      <c r="H121" s="32"/>
      <c r="I121" s="106" t="s">
        <v>25</v>
      </c>
      <c r="J121" s="29" t="str">
        <f>E21</f>
        <v>Archgroup SK s.r.o. Levoča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5.2" customHeight="1">
      <c r="A122" s="32"/>
      <c r="B122" s="33"/>
      <c r="C122" s="26" t="s">
        <v>23</v>
      </c>
      <c r="D122" s="32"/>
      <c r="E122" s="32"/>
      <c r="F122" s="220" t="str">
        <f>IF(E18="","",E18)</f>
        <v>Vyplň údaj</v>
      </c>
      <c r="G122" s="32"/>
      <c r="H122" s="32"/>
      <c r="I122" s="106" t="s">
        <v>27</v>
      </c>
      <c r="J122" s="29" t="str">
        <f>E24</f>
        <v>Ing. Ján Nebus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105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44"/>
      <c r="B124" s="145"/>
      <c r="C124" s="146" t="s">
        <v>116</v>
      </c>
      <c r="D124" s="147" t="s">
        <v>56</v>
      </c>
      <c r="E124" s="147" t="s">
        <v>52</v>
      </c>
      <c r="F124" s="147" t="s">
        <v>53</v>
      </c>
      <c r="G124" s="147" t="s">
        <v>117</v>
      </c>
      <c r="H124" s="147" t="s">
        <v>118</v>
      </c>
      <c r="I124" s="148" t="s">
        <v>119</v>
      </c>
      <c r="J124" s="149" t="s">
        <v>99</v>
      </c>
      <c r="K124" s="150" t="s">
        <v>120</v>
      </c>
      <c r="L124" s="151"/>
      <c r="M124" s="61" t="s">
        <v>1</v>
      </c>
      <c r="N124" s="62" t="s">
        <v>35</v>
      </c>
      <c r="O124" s="62" t="s">
        <v>121</v>
      </c>
      <c r="P124" s="62" t="s">
        <v>122</v>
      </c>
      <c r="Q124" s="62" t="s">
        <v>123</v>
      </c>
      <c r="R124" s="62" t="s">
        <v>124</v>
      </c>
      <c r="S124" s="62" t="s">
        <v>125</v>
      </c>
      <c r="T124" s="63" t="s">
        <v>126</v>
      </c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</row>
    <row r="125" spans="1:65" s="2" customFormat="1" ht="22.9" customHeight="1">
      <c r="A125" s="32"/>
      <c r="B125" s="33"/>
      <c r="C125" s="68" t="s">
        <v>100</v>
      </c>
      <c r="D125" s="32"/>
      <c r="E125" s="32"/>
      <c r="F125" s="32"/>
      <c r="G125" s="32"/>
      <c r="H125" s="32"/>
      <c r="I125" s="105"/>
      <c r="J125" s="152">
        <f>BK125</f>
        <v>0</v>
      </c>
      <c r="K125" s="32"/>
      <c r="L125" s="33"/>
      <c r="M125" s="64"/>
      <c r="N125" s="55"/>
      <c r="O125" s="65"/>
      <c r="P125" s="153">
        <f>P126+P208+P229</f>
        <v>0</v>
      </c>
      <c r="Q125" s="65"/>
      <c r="R125" s="153">
        <f>R126+R208+R229</f>
        <v>0</v>
      </c>
      <c r="S125" s="65"/>
      <c r="T125" s="154">
        <f>T126+T208+T229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6" t="s">
        <v>70</v>
      </c>
      <c r="AU125" s="16" t="s">
        <v>101</v>
      </c>
      <c r="BK125" s="155">
        <f>BK126+BK208+BK229</f>
        <v>0</v>
      </c>
    </row>
    <row r="126" spans="1:65" s="12" customFormat="1" ht="25.9" customHeight="1">
      <c r="B126" s="156"/>
      <c r="D126" s="157" t="s">
        <v>70</v>
      </c>
      <c r="E126" s="158" t="s">
        <v>127</v>
      </c>
      <c r="F126" s="158" t="s">
        <v>128</v>
      </c>
      <c r="I126" s="159"/>
      <c r="J126" s="160">
        <f>BK126</f>
        <v>0</v>
      </c>
      <c r="L126" s="156"/>
      <c r="M126" s="161"/>
      <c r="N126" s="162"/>
      <c r="O126" s="162"/>
      <c r="P126" s="163">
        <f>P127+P136+P154+P179</f>
        <v>0</v>
      </c>
      <c r="Q126" s="162"/>
      <c r="R126" s="163">
        <f>R127+R136+R154+R179</f>
        <v>0</v>
      </c>
      <c r="S126" s="162"/>
      <c r="T126" s="164">
        <f>T127+T136+T154+T179</f>
        <v>0</v>
      </c>
      <c r="AR126" s="157" t="s">
        <v>78</v>
      </c>
      <c r="AT126" s="165" t="s">
        <v>70</v>
      </c>
      <c r="AU126" s="165" t="s">
        <v>71</v>
      </c>
      <c r="AY126" s="157" t="s">
        <v>129</v>
      </c>
      <c r="BK126" s="166">
        <f>BK127+BK136+BK154+BK179</f>
        <v>0</v>
      </c>
    </row>
    <row r="127" spans="1:65" s="12" customFormat="1" ht="22.9" customHeight="1">
      <c r="B127" s="156"/>
      <c r="D127" s="157" t="s">
        <v>70</v>
      </c>
      <c r="E127" s="167" t="s">
        <v>78</v>
      </c>
      <c r="F127" s="167" t="s">
        <v>130</v>
      </c>
      <c r="I127" s="159"/>
      <c r="J127" s="168">
        <f>BK127</f>
        <v>0</v>
      </c>
      <c r="L127" s="156"/>
      <c r="M127" s="161"/>
      <c r="N127" s="162"/>
      <c r="O127" s="162"/>
      <c r="P127" s="163">
        <f>SUM(P128:P135)</f>
        <v>0</v>
      </c>
      <c r="Q127" s="162"/>
      <c r="R127" s="163">
        <f>SUM(R128:R135)</f>
        <v>0</v>
      </c>
      <c r="S127" s="162"/>
      <c r="T127" s="164">
        <f>SUM(T128:T135)</f>
        <v>0</v>
      </c>
      <c r="AR127" s="157" t="s">
        <v>78</v>
      </c>
      <c r="AT127" s="165" t="s">
        <v>70</v>
      </c>
      <c r="AU127" s="165" t="s">
        <v>78</v>
      </c>
      <c r="AY127" s="157" t="s">
        <v>129</v>
      </c>
      <c r="BK127" s="166">
        <f>SUM(BK128:BK135)</f>
        <v>0</v>
      </c>
    </row>
    <row r="128" spans="1:65" s="2" customFormat="1" ht="16.5" customHeight="1">
      <c r="A128" s="32"/>
      <c r="B128" s="169"/>
      <c r="C128" s="170" t="s">
        <v>78</v>
      </c>
      <c r="D128" s="170" t="s">
        <v>131</v>
      </c>
      <c r="E128" s="171" t="s">
        <v>550</v>
      </c>
      <c r="F128" s="172" t="s">
        <v>551</v>
      </c>
      <c r="G128" s="173" t="s">
        <v>134</v>
      </c>
      <c r="H128" s="174">
        <v>2.52</v>
      </c>
      <c r="I128" s="175"/>
      <c r="J128" s="176">
        <f>ROUND(I128*H128,2)</f>
        <v>0</v>
      </c>
      <c r="K128" s="177"/>
      <c r="L128" s="33"/>
      <c r="M128" s="178" t="s">
        <v>1</v>
      </c>
      <c r="N128" s="179" t="s">
        <v>37</v>
      </c>
      <c r="O128" s="57"/>
      <c r="P128" s="180">
        <f>O128*H128</f>
        <v>0</v>
      </c>
      <c r="Q128" s="180">
        <v>0</v>
      </c>
      <c r="R128" s="180">
        <f>Q128*H128</f>
        <v>0</v>
      </c>
      <c r="S128" s="180">
        <v>0</v>
      </c>
      <c r="T128" s="18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82" t="s">
        <v>135</v>
      </c>
      <c r="AT128" s="182" t="s">
        <v>131</v>
      </c>
      <c r="AU128" s="182" t="s">
        <v>136</v>
      </c>
      <c r="AY128" s="16" t="s">
        <v>129</v>
      </c>
      <c r="BE128" s="96">
        <f>IF(N128="základná",J128,0)</f>
        <v>0</v>
      </c>
      <c r="BF128" s="96">
        <f>IF(N128="znížená",J128,0)</f>
        <v>0</v>
      </c>
      <c r="BG128" s="96">
        <f>IF(N128="zákl. prenesená",J128,0)</f>
        <v>0</v>
      </c>
      <c r="BH128" s="96">
        <f>IF(N128="zníž. prenesená",J128,0)</f>
        <v>0</v>
      </c>
      <c r="BI128" s="96">
        <f>IF(N128="nulová",J128,0)</f>
        <v>0</v>
      </c>
      <c r="BJ128" s="16" t="s">
        <v>136</v>
      </c>
      <c r="BK128" s="96">
        <f>ROUND(I128*H128,2)</f>
        <v>0</v>
      </c>
      <c r="BL128" s="16" t="s">
        <v>135</v>
      </c>
      <c r="BM128" s="182" t="s">
        <v>136</v>
      </c>
    </row>
    <row r="129" spans="1:65" s="2" customFormat="1">
      <c r="A129" s="32"/>
      <c r="B129" s="33"/>
      <c r="C129" s="32"/>
      <c r="D129" s="183" t="s">
        <v>137</v>
      </c>
      <c r="E129" s="32"/>
      <c r="F129" s="184" t="s">
        <v>551</v>
      </c>
      <c r="G129" s="32"/>
      <c r="H129" s="32"/>
      <c r="I129" s="105"/>
      <c r="J129" s="32"/>
      <c r="K129" s="32"/>
      <c r="L129" s="33"/>
      <c r="M129" s="185"/>
      <c r="N129" s="186"/>
      <c r="O129" s="57"/>
      <c r="P129" s="57"/>
      <c r="Q129" s="57"/>
      <c r="R129" s="57"/>
      <c r="S129" s="57"/>
      <c r="T129" s="58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6" t="s">
        <v>137</v>
      </c>
      <c r="AU129" s="16" t="s">
        <v>136</v>
      </c>
    </row>
    <row r="130" spans="1:65" s="13" customFormat="1">
      <c r="B130" s="187"/>
      <c r="D130" s="183" t="s">
        <v>138</v>
      </c>
      <c r="E130" s="188" t="s">
        <v>1</v>
      </c>
      <c r="F130" s="189" t="s">
        <v>552</v>
      </c>
      <c r="H130" s="190">
        <v>2.52</v>
      </c>
      <c r="I130" s="191"/>
      <c r="L130" s="187"/>
      <c r="M130" s="192"/>
      <c r="N130" s="193"/>
      <c r="O130" s="193"/>
      <c r="P130" s="193"/>
      <c r="Q130" s="193"/>
      <c r="R130" s="193"/>
      <c r="S130" s="193"/>
      <c r="T130" s="194"/>
      <c r="AT130" s="188" t="s">
        <v>138</v>
      </c>
      <c r="AU130" s="188" t="s">
        <v>136</v>
      </c>
      <c r="AV130" s="13" t="s">
        <v>136</v>
      </c>
      <c r="AW130" s="13" t="s">
        <v>26</v>
      </c>
      <c r="AX130" s="13" t="s">
        <v>71</v>
      </c>
      <c r="AY130" s="188" t="s">
        <v>129</v>
      </c>
    </row>
    <row r="131" spans="1:65" s="14" customFormat="1">
      <c r="B131" s="195"/>
      <c r="D131" s="183" t="s">
        <v>138</v>
      </c>
      <c r="E131" s="196" t="s">
        <v>1</v>
      </c>
      <c r="F131" s="197" t="s">
        <v>140</v>
      </c>
      <c r="H131" s="198">
        <v>2.52</v>
      </c>
      <c r="I131" s="199"/>
      <c r="L131" s="195"/>
      <c r="M131" s="200"/>
      <c r="N131" s="201"/>
      <c r="O131" s="201"/>
      <c r="P131" s="201"/>
      <c r="Q131" s="201"/>
      <c r="R131" s="201"/>
      <c r="S131" s="201"/>
      <c r="T131" s="202"/>
      <c r="AT131" s="196" t="s">
        <v>138</v>
      </c>
      <c r="AU131" s="196" t="s">
        <v>136</v>
      </c>
      <c r="AV131" s="14" t="s">
        <v>135</v>
      </c>
      <c r="AW131" s="14" t="s">
        <v>26</v>
      </c>
      <c r="AX131" s="14" t="s">
        <v>78</v>
      </c>
      <c r="AY131" s="196" t="s">
        <v>129</v>
      </c>
    </row>
    <row r="132" spans="1:65" s="2" customFormat="1" ht="24" customHeight="1">
      <c r="A132" s="32"/>
      <c r="B132" s="169"/>
      <c r="C132" s="170" t="s">
        <v>136</v>
      </c>
      <c r="D132" s="170" t="s">
        <v>131</v>
      </c>
      <c r="E132" s="171" t="s">
        <v>149</v>
      </c>
      <c r="F132" s="172" t="s">
        <v>150</v>
      </c>
      <c r="G132" s="173" t="s">
        <v>151</v>
      </c>
      <c r="H132" s="174">
        <v>25.2</v>
      </c>
      <c r="I132" s="175"/>
      <c r="J132" s="176">
        <f>ROUND(I132*H132,2)</f>
        <v>0</v>
      </c>
      <c r="K132" s="177"/>
      <c r="L132" s="33"/>
      <c r="M132" s="178" t="s">
        <v>1</v>
      </c>
      <c r="N132" s="179" t="s">
        <v>37</v>
      </c>
      <c r="O132" s="57"/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82" t="s">
        <v>135</v>
      </c>
      <c r="AT132" s="182" t="s">
        <v>131</v>
      </c>
      <c r="AU132" s="182" t="s">
        <v>136</v>
      </c>
      <c r="AY132" s="16" t="s">
        <v>129</v>
      </c>
      <c r="BE132" s="96">
        <f>IF(N132="základná",J132,0)</f>
        <v>0</v>
      </c>
      <c r="BF132" s="96">
        <f>IF(N132="znížená",J132,0)</f>
        <v>0</v>
      </c>
      <c r="BG132" s="96">
        <f>IF(N132="zákl. prenesená",J132,0)</f>
        <v>0</v>
      </c>
      <c r="BH132" s="96">
        <f>IF(N132="zníž. prenesená",J132,0)</f>
        <v>0</v>
      </c>
      <c r="BI132" s="96">
        <f>IF(N132="nulová",J132,0)</f>
        <v>0</v>
      </c>
      <c r="BJ132" s="16" t="s">
        <v>136</v>
      </c>
      <c r="BK132" s="96">
        <f>ROUND(I132*H132,2)</f>
        <v>0</v>
      </c>
      <c r="BL132" s="16" t="s">
        <v>135</v>
      </c>
      <c r="BM132" s="182" t="s">
        <v>135</v>
      </c>
    </row>
    <row r="133" spans="1:65" s="2" customFormat="1" ht="19.5">
      <c r="A133" s="32"/>
      <c r="B133" s="33"/>
      <c r="C133" s="32"/>
      <c r="D133" s="183" t="s">
        <v>137</v>
      </c>
      <c r="E133" s="32"/>
      <c r="F133" s="184" t="s">
        <v>150</v>
      </c>
      <c r="G133" s="32"/>
      <c r="H133" s="32"/>
      <c r="I133" s="105"/>
      <c r="J133" s="32"/>
      <c r="K133" s="32"/>
      <c r="L133" s="33"/>
      <c r="M133" s="185"/>
      <c r="N133" s="186"/>
      <c r="O133" s="57"/>
      <c r="P133" s="57"/>
      <c r="Q133" s="57"/>
      <c r="R133" s="57"/>
      <c r="S133" s="57"/>
      <c r="T133" s="58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6" t="s">
        <v>137</v>
      </c>
      <c r="AU133" s="16" t="s">
        <v>136</v>
      </c>
    </row>
    <row r="134" spans="1:65" s="13" customFormat="1">
      <c r="B134" s="187"/>
      <c r="D134" s="183" t="s">
        <v>138</v>
      </c>
      <c r="E134" s="188" t="s">
        <v>1</v>
      </c>
      <c r="F134" s="189" t="s">
        <v>553</v>
      </c>
      <c r="H134" s="190">
        <v>25.2</v>
      </c>
      <c r="I134" s="191"/>
      <c r="L134" s="187"/>
      <c r="M134" s="192"/>
      <c r="N134" s="193"/>
      <c r="O134" s="193"/>
      <c r="P134" s="193"/>
      <c r="Q134" s="193"/>
      <c r="R134" s="193"/>
      <c r="S134" s="193"/>
      <c r="T134" s="194"/>
      <c r="AT134" s="188" t="s">
        <v>138</v>
      </c>
      <c r="AU134" s="188" t="s">
        <v>136</v>
      </c>
      <c r="AV134" s="13" t="s">
        <v>136</v>
      </c>
      <c r="AW134" s="13" t="s">
        <v>26</v>
      </c>
      <c r="AX134" s="13" t="s">
        <v>71</v>
      </c>
      <c r="AY134" s="188" t="s">
        <v>129</v>
      </c>
    </row>
    <row r="135" spans="1:65" s="14" customFormat="1">
      <c r="B135" s="195"/>
      <c r="D135" s="183" t="s">
        <v>138</v>
      </c>
      <c r="E135" s="196" t="s">
        <v>1</v>
      </c>
      <c r="F135" s="197" t="s">
        <v>140</v>
      </c>
      <c r="H135" s="198">
        <v>25.2</v>
      </c>
      <c r="I135" s="199"/>
      <c r="L135" s="195"/>
      <c r="M135" s="200"/>
      <c r="N135" s="201"/>
      <c r="O135" s="201"/>
      <c r="P135" s="201"/>
      <c r="Q135" s="201"/>
      <c r="R135" s="201"/>
      <c r="S135" s="201"/>
      <c r="T135" s="202"/>
      <c r="AT135" s="196" t="s">
        <v>138</v>
      </c>
      <c r="AU135" s="196" t="s">
        <v>136</v>
      </c>
      <c r="AV135" s="14" t="s">
        <v>135</v>
      </c>
      <c r="AW135" s="14" t="s">
        <v>26</v>
      </c>
      <c r="AX135" s="14" t="s">
        <v>78</v>
      </c>
      <c r="AY135" s="196" t="s">
        <v>129</v>
      </c>
    </row>
    <row r="136" spans="1:65" s="12" customFormat="1" ht="22.9" customHeight="1">
      <c r="B136" s="156"/>
      <c r="D136" s="157" t="s">
        <v>70</v>
      </c>
      <c r="E136" s="167" t="s">
        <v>136</v>
      </c>
      <c r="F136" s="167" t="s">
        <v>156</v>
      </c>
      <c r="I136" s="159"/>
      <c r="J136" s="168">
        <f>BK136</f>
        <v>0</v>
      </c>
      <c r="L136" s="156"/>
      <c r="M136" s="161"/>
      <c r="N136" s="162"/>
      <c r="O136" s="162"/>
      <c r="P136" s="163">
        <f>SUM(P137:P153)</f>
        <v>0</v>
      </c>
      <c r="Q136" s="162"/>
      <c r="R136" s="163">
        <f>SUM(R137:R153)</f>
        <v>0</v>
      </c>
      <c r="S136" s="162"/>
      <c r="T136" s="164">
        <f>SUM(T137:T153)</f>
        <v>0</v>
      </c>
      <c r="AR136" s="157" t="s">
        <v>78</v>
      </c>
      <c r="AT136" s="165" t="s">
        <v>70</v>
      </c>
      <c r="AU136" s="165" t="s">
        <v>78</v>
      </c>
      <c r="AY136" s="157" t="s">
        <v>129</v>
      </c>
      <c r="BK136" s="166">
        <f>SUM(BK137:BK153)</f>
        <v>0</v>
      </c>
    </row>
    <row r="137" spans="1:65" s="2" customFormat="1" ht="24" customHeight="1">
      <c r="A137" s="32"/>
      <c r="B137" s="169"/>
      <c r="C137" s="170" t="s">
        <v>144</v>
      </c>
      <c r="D137" s="170" t="s">
        <v>131</v>
      </c>
      <c r="E137" s="171" t="s">
        <v>554</v>
      </c>
      <c r="F137" s="172" t="s">
        <v>555</v>
      </c>
      <c r="G137" s="173" t="s">
        <v>151</v>
      </c>
      <c r="H137" s="174">
        <v>3.6749999999999998</v>
      </c>
      <c r="I137" s="175"/>
      <c r="J137" s="176">
        <f>ROUND(I137*H137,2)</f>
        <v>0</v>
      </c>
      <c r="K137" s="177"/>
      <c r="L137" s="33"/>
      <c r="M137" s="178" t="s">
        <v>1</v>
      </c>
      <c r="N137" s="179" t="s">
        <v>37</v>
      </c>
      <c r="O137" s="57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82" t="s">
        <v>135</v>
      </c>
      <c r="AT137" s="182" t="s">
        <v>131</v>
      </c>
      <c r="AU137" s="182" t="s">
        <v>136</v>
      </c>
      <c r="AY137" s="16" t="s">
        <v>129</v>
      </c>
      <c r="BE137" s="96">
        <f>IF(N137="základná",J137,0)</f>
        <v>0</v>
      </c>
      <c r="BF137" s="96">
        <f>IF(N137="znížená",J137,0)</f>
        <v>0</v>
      </c>
      <c r="BG137" s="96">
        <f>IF(N137="zákl. prenesená",J137,0)</f>
        <v>0</v>
      </c>
      <c r="BH137" s="96">
        <f>IF(N137="zníž. prenesená",J137,0)</f>
        <v>0</v>
      </c>
      <c r="BI137" s="96">
        <f>IF(N137="nulová",J137,0)</f>
        <v>0</v>
      </c>
      <c r="BJ137" s="16" t="s">
        <v>136</v>
      </c>
      <c r="BK137" s="96">
        <f>ROUND(I137*H137,2)</f>
        <v>0</v>
      </c>
      <c r="BL137" s="16" t="s">
        <v>135</v>
      </c>
      <c r="BM137" s="182" t="s">
        <v>147</v>
      </c>
    </row>
    <row r="138" spans="1:65" s="2" customFormat="1">
      <c r="A138" s="32"/>
      <c r="B138" s="33"/>
      <c r="C138" s="32"/>
      <c r="D138" s="183" t="s">
        <v>137</v>
      </c>
      <c r="E138" s="32"/>
      <c r="F138" s="184" t="s">
        <v>555</v>
      </c>
      <c r="G138" s="32"/>
      <c r="H138" s="32"/>
      <c r="I138" s="105"/>
      <c r="J138" s="32"/>
      <c r="K138" s="32"/>
      <c r="L138" s="33"/>
      <c r="M138" s="185"/>
      <c r="N138" s="186"/>
      <c r="O138" s="57"/>
      <c r="P138" s="57"/>
      <c r="Q138" s="57"/>
      <c r="R138" s="57"/>
      <c r="S138" s="57"/>
      <c r="T138" s="58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6" t="s">
        <v>137</v>
      </c>
      <c r="AU138" s="16" t="s">
        <v>136</v>
      </c>
    </row>
    <row r="139" spans="1:65" s="13" customFormat="1">
      <c r="B139" s="187"/>
      <c r="D139" s="183" t="s">
        <v>138</v>
      </c>
      <c r="E139" s="188" t="s">
        <v>1</v>
      </c>
      <c r="F139" s="189" t="s">
        <v>556</v>
      </c>
      <c r="H139" s="190">
        <v>3.6749999999999998</v>
      </c>
      <c r="I139" s="191"/>
      <c r="L139" s="187"/>
      <c r="M139" s="192"/>
      <c r="N139" s="193"/>
      <c r="O139" s="193"/>
      <c r="P139" s="193"/>
      <c r="Q139" s="193"/>
      <c r="R139" s="193"/>
      <c r="S139" s="193"/>
      <c r="T139" s="194"/>
      <c r="AT139" s="188" t="s">
        <v>138</v>
      </c>
      <c r="AU139" s="188" t="s">
        <v>136</v>
      </c>
      <c r="AV139" s="13" t="s">
        <v>136</v>
      </c>
      <c r="AW139" s="13" t="s">
        <v>26</v>
      </c>
      <c r="AX139" s="13" t="s">
        <v>71</v>
      </c>
      <c r="AY139" s="188" t="s">
        <v>129</v>
      </c>
    </row>
    <row r="140" spans="1:65" s="14" customFormat="1">
      <c r="B140" s="195"/>
      <c r="D140" s="183" t="s">
        <v>138</v>
      </c>
      <c r="E140" s="196" t="s">
        <v>1</v>
      </c>
      <c r="F140" s="197" t="s">
        <v>140</v>
      </c>
      <c r="H140" s="198">
        <v>3.6749999999999998</v>
      </c>
      <c r="I140" s="199"/>
      <c r="L140" s="195"/>
      <c r="M140" s="200"/>
      <c r="N140" s="201"/>
      <c r="O140" s="201"/>
      <c r="P140" s="201"/>
      <c r="Q140" s="201"/>
      <c r="R140" s="201"/>
      <c r="S140" s="201"/>
      <c r="T140" s="202"/>
      <c r="AT140" s="196" t="s">
        <v>138</v>
      </c>
      <c r="AU140" s="196" t="s">
        <v>136</v>
      </c>
      <c r="AV140" s="14" t="s">
        <v>135</v>
      </c>
      <c r="AW140" s="14" t="s">
        <v>26</v>
      </c>
      <c r="AX140" s="14" t="s">
        <v>78</v>
      </c>
      <c r="AY140" s="196" t="s">
        <v>129</v>
      </c>
    </row>
    <row r="141" spans="1:65" s="2" customFormat="1" ht="24" customHeight="1">
      <c r="A141" s="32"/>
      <c r="B141" s="169"/>
      <c r="C141" s="170" t="s">
        <v>135</v>
      </c>
      <c r="D141" s="170" t="s">
        <v>131</v>
      </c>
      <c r="E141" s="171" t="s">
        <v>557</v>
      </c>
      <c r="F141" s="172" t="s">
        <v>558</v>
      </c>
      <c r="G141" s="173" t="s">
        <v>151</v>
      </c>
      <c r="H141" s="174">
        <v>3.6749999999999998</v>
      </c>
      <c r="I141" s="175"/>
      <c r="J141" s="176">
        <f>ROUND(I141*H141,2)</f>
        <v>0</v>
      </c>
      <c r="K141" s="177"/>
      <c r="L141" s="33"/>
      <c r="M141" s="178" t="s">
        <v>1</v>
      </c>
      <c r="N141" s="179" t="s">
        <v>37</v>
      </c>
      <c r="O141" s="57"/>
      <c r="P141" s="180">
        <f>O141*H141</f>
        <v>0</v>
      </c>
      <c r="Q141" s="180">
        <v>0</v>
      </c>
      <c r="R141" s="180">
        <f>Q141*H141</f>
        <v>0</v>
      </c>
      <c r="S141" s="180">
        <v>0</v>
      </c>
      <c r="T141" s="18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82" t="s">
        <v>135</v>
      </c>
      <c r="AT141" s="182" t="s">
        <v>131</v>
      </c>
      <c r="AU141" s="182" t="s">
        <v>136</v>
      </c>
      <c r="AY141" s="16" t="s">
        <v>129</v>
      </c>
      <c r="BE141" s="96">
        <f>IF(N141="základná",J141,0)</f>
        <v>0</v>
      </c>
      <c r="BF141" s="96">
        <f>IF(N141="znížená",J141,0)</f>
        <v>0</v>
      </c>
      <c r="BG141" s="96">
        <f>IF(N141="zákl. prenesená",J141,0)</f>
        <v>0</v>
      </c>
      <c r="BH141" s="96">
        <f>IF(N141="zníž. prenesená",J141,0)</f>
        <v>0</v>
      </c>
      <c r="BI141" s="96">
        <f>IF(N141="nulová",J141,0)</f>
        <v>0</v>
      </c>
      <c r="BJ141" s="16" t="s">
        <v>136</v>
      </c>
      <c r="BK141" s="96">
        <f>ROUND(I141*H141,2)</f>
        <v>0</v>
      </c>
      <c r="BL141" s="16" t="s">
        <v>135</v>
      </c>
      <c r="BM141" s="182" t="s">
        <v>152</v>
      </c>
    </row>
    <row r="142" spans="1:65" s="2" customFormat="1">
      <c r="A142" s="32"/>
      <c r="B142" s="33"/>
      <c r="C142" s="32"/>
      <c r="D142" s="183" t="s">
        <v>137</v>
      </c>
      <c r="E142" s="32"/>
      <c r="F142" s="184" t="s">
        <v>558</v>
      </c>
      <c r="G142" s="32"/>
      <c r="H142" s="32"/>
      <c r="I142" s="105"/>
      <c r="J142" s="32"/>
      <c r="K142" s="32"/>
      <c r="L142" s="33"/>
      <c r="M142" s="185"/>
      <c r="N142" s="186"/>
      <c r="O142" s="57"/>
      <c r="P142" s="57"/>
      <c r="Q142" s="57"/>
      <c r="R142" s="57"/>
      <c r="S142" s="57"/>
      <c r="T142" s="58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6" t="s">
        <v>137</v>
      </c>
      <c r="AU142" s="16" t="s">
        <v>136</v>
      </c>
    </row>
    <row r="143" spans="1:65" s="13" customFormat="1">
      <c r="B143" s="187"/>
      <c r="D143" s="183" t="s">
        <v>138</v>
      </c>
      <c r="E143" s="188" t="s">
        <v>1</v>
      </c>
      <c r="F143" s="189" t="s">
        <v>556</v>
      </c>
      <c r="H143" s="190">
        <v>3.6749999999999998</v>
      </c>
      <c r="I143" s="191"/>
      <c r="L143" s="187"/>
      <c r="M143" s="192"/>
      <c r="N143" s="193"/>
      <c r="O143" s="193"/>
      <c r="P143" s="193"/>
      <c r="Q143" s="193"/>
      <c r="R143" s="193"/>
      <c r="S143" s="193"/>
      <c r="T143" s="194"/>
      <c r="AT143" s="188" t="s">
        <v>138</v>
      </c>
      <c r="AU143" s="188" t="s">
        <v>136</v>
      </c>
      <c r="AV143" s="13" t="s">
        <v>136</v>
      </c>
      <c r="AW143" s="13" t="s">
        <v>26</v>
      </c>
      <c r="AX143" s="13" t="s">
        <v>71</v>
      </c>
      <c r="AY143" s="188" t="s">
        <v>129</v>
      </c>
    </row>
    <row r="144" spans="1:65" s="14" customFormat="1">
      <c r="B144" s="195"/>
      <c r="D144" s="183" t="s">
        <v>138</v>
      </c>
      <c r="E144" s="196" t="s">
        <v>1</v>
      </c>
      <c r="F144" s="197" t="s">
        <v>140</v>
      </c>
      <c r="H144" s="198">
        <v>3.6749999999999998</v>
      </c>
      <c r="I144" s="199"/>
      <c r="L144" s="195"/>
      <c r="M144" s="200"/>
      <c r="N144" s="201"/>
      <c r="O144" s="201"/>
      <c r="P144" s="201"/>
      <c r="Q144" s="201"/>
      <c r="R144" s="201"/>
      <c r="S144" s="201"/>
      <c r="T144" s="202"/>
      <c r="AT144" s="196" t="s">
        <v>138</v>
      </c>
      <c r="AU144" s="196" t="s">
        <v>136</v>
      </c>
      <c r="AV144" s="14" t="s">
        <v>135</v>
      </c>
      <c r="AW144" s="14" t="s">
        <v>26</v>
      </c>
      <c r="AX144" s="14" t="s">
        <v>78</v>
      </c>
      <c r="AY144" s="196" t="s">
        <v>129</v>
      </c>
    </row>
    <row r="145" spans="1:65" s="2" customFormat="1" ht="24" customHeight="1">
      <c r="A145" s="32"/>
      <c r="B145" s="169"/>
      <c r="C145" s="203" t="s">
        <v>157</v>
      </c>
      <c r="D145" s="203" t="s">
        <v>162</v>
      </c>
      <c r="E145" s="204" t="s">
        <v>163</v>
      </c>
      <c r="F145" s="205" t="s">
        <v>164</v>
      </c>
      <c r="G145" s="206" t="s">
        <v>134</v>
      </c>
      <c r="H145" s="207">
        <v>3.8029999999999999</v>
      </c>
      <c r="I145" s="208"/>
      <c r="J145" s="209">
        <f>ROUND(I145*H145,2)</f>
        <v>0</v>
      </c>
      <c r="K145" s="210"/>
      <c r="L145" s="211"/>
      <c r="M145" s="212" t="s">
        <v>1</v>
      </c>
      <c r="N145" s="213" t="s">
        <v>37</v>
      </c>
      <c r="O145" s="57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82" t="s">
        <v>152</v>
      </c>
      <c r="AT145" s="182" t="s">
        <v>162</v>
      </c>
      <c r="AU145" s="182" t="s">
        <v>136</v>
      </c>
      <c r="AY145" s="16" t="s">
        <v>129</v>
      </c>
      <c r="BE145" s="96">
        <f>IF(N145="základná",J145,0)</f>
        <v>0</v>
      </c>
      <c r="BF145" s="96">
        <f>IF(N145="znížená",J145,0)</f>
        <v>0</v>
      </c>
      <c r="BG145" s="96">
        <f>IF(N145="zákl. prenesená",J145,0)</f>
        <v>0</v>
      </c>
      <c r="BH145" s="96">
        <f>IF(N145="zníž. prenesená",J145,0)</f>
        <v>0</v>
      </c>
      <c r="BI145" s="96">
        <f>IF(N145="nulová",J145,0)</f>
        <v>0</v>
      </c>
      <c r="BJ145" s="16" t="s">
        <v>136</v>
      </c>
      <c r="BK145" s="96">
        <f>ROUND(I145*H145,2)</f>
        <v>0</v>
      </c>
      <c r="BL145" s="16" t="s">
        <v>135</v>
      </c>
      <c r="BM145" s="182" t="s">
        <v>160</v>
      </c>
    </row>
    <row r="146" spans="1:65" s="2" customFormat="1" ht="19.5">
      <c r="A146" s="32"/>
      <c r="B146" s="33"/>
      <c r="C146" s="32"/>
      <c r="D146" s="183" t="s">
        <v>137</v>
      </c>
      <c r="E146" s="32"/>
      <c r="F146" s="184" t="s">
        <v>164</v>
      </c>
      <c r="G146" s="32"/>
      <c r="H146" s="32"/>
      <c r="I146" s="105"/>
      <c r="J146" s="32"/>
      <c r="K146" s="32"/>
      <c r="L146" s="33"/>
      <c r="M146" s="185"/>
      <c r="N146" s="186"/>
      <c r="O146" s="57"/>
      <c r="P146" s="57"/>
      <c r="Q146" s="57"/>
      <c r="R146" s="57"/>
      <c r="S146" s="57"/>
      <c r="T146" s="58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6" t="s">
        <v>137</v>
      </c>
      <c r="AU146" s="16" t="s">
        <v>136</v>
      </c>
    </row>
    <row r="147" spans="1:65" s="13" customFormat="1">
      <c r="B147" s="187"/>
      <c r="D147" s="183" t="s">
        <v>138</v>
      </c>
      <c r="E147" s="188" t="s">
        <v>1</v>
      </c>
      <c r="F147" s="189" t="s">
        <v>559</v>
      </c>
      <c r="H147" s="190">
        <v>3.6230000000000002</v>
      </c>
      <c r="I147" s="191"/>
      <c r="L147" s="187"/>
      <c r="M147" s="192"/>
      <c r="N147" s="193"/>
      <c r="O147" s="193"/>
      <c r="P147" s="193"/>
      <c r="Q147" s="193"/>
      <c r="R147" s="193"/>
      <c r="S147" s="193"/>
      <c r="T147" s="194"/>
      <c r="AT147" s="188" t="s">
        <v>138</v>
      </c>
      <c r="AU147" s="188" t="s">
        <v>136</v>
      </c>
      <c r="AV147" s="13" t="s">
        <v>136</v>
      </c>
      <c r="AW147" s="13" t="s">
        <v>26</v>
      </c>
      <c r="AX147" s="13" t="s">
        <v>71</v>
      </c>
      <c r="AY147" s="188" t="s">
        <v>129</v>
      </c>
    </row>
    <row r="148" spans="1:65" s="13" customFormat="1">
      <c r="B148" s="187"/>
      <c r="D148" s="183" t="s">
        <v>138</v>
      </c>
      <c r="E148" s="188" t="s">
        <v>1</v>
      </c>
      <c r="F148" s="189" t="s">
        <v>560</v>
      </c>
      <c r="H148" s="190">
        <v>0.18</v>
      </c>
      <c r="I148" s="191"/>
      <c r="L148" s="187"/>
      <c r="M148" s="192"/>
      <c r="N148" s="193"/>
      <c r="O148" s="193"/>
      <c r="P148" s="193"/>
      <c r="Q148" s="193"/>
      <c r="R148" s="193"/>
      <c r="S148" s="193"/>
      <c r="T148" s="194"/>
      <c r="AT148" s="188" t="s">
        <v>138</v>
      </c>
      <c r="AU148" s="188" t="s">
        <v>136</v>
      </c>
      <c r="AV148" s="13" t="s">
        <v>136</v>
      </c>
      <c r="AW148" s="13" t="s">
        <v>26</v>
      </c>
      <c r="AX148" s="13" t="s">
        <v>71</v>
      </c>
      <c r="AY148" s="188" t="s">
        <v>129</v>
      </c>
    </row>
    <row r="149" spans="1:65" s="14" customFormat="1">
      <c r="B149" s="195"/>
      <c r="D149" s="183" t="s">
        <v>138</v>
      </c>
      <c r="E149" s="196" t="s">
        <v>1</v>
      </c>
      <c r="F149" s="197" t="s">
        <v>140</v>
      </c>
      <c r="H149" s="198">
        <v>3.8030000000000004</v>
      </c>
      <c r="I149" s="199"/>
      <c r="L149" s="195"/>
      <c r="M149" s="200"/>
      <c r="N149" s="201"/>
      <c r="O149" s="201"/>
      <c r="P149" s="201"/>
      <c r="Q149" s="201"/>
      <c r="R149" s="201"/>
      <c r="S149" s="201"/>
      <c r="T149" s="202"/>
      <c r="AT149" s="196" t="s">
        <v>138</v>
      </c>
      <c r="AU149" s="196" t="s">
        <v>136</v>
      </c>
      <c r="AV149" s="14" t="s">
        <v>135</v>
      </c>
      <c r="AW149" s="14" t="s">
        <v>26</v>
      </c>
      <c r="AX149" s="14" t="s">
        <v>78</v>
      </c>
      <c r="AY149" s="196" t="s">
        <v>129</v>
      </c>
    </row>
    <row r="150" spans="1:65" s="2" customFormat="1" ht="16.5" customHeight="1">
      <c r="A150" s="32"/>
      <c r="B150" s="169"/>
      <c r="C150" s="170" t="s">
        <v>147</v>
      </c>
      <c r="D150" s="170" t="s">
        <v>131</v>
      </c>
      <c r="E150" s="171" t="s">
        <v>561</v>
      </c>
      <c r="F150" s="172" t="s">
        <v>562</v>
      </c>
      <c r="G150" s="173" t="s">
        <v>134</v>
      </c>
      <c r="H150" s="174">
        <v>3.6230000000000002</v>
      </c>
      <c r="I150" s="175"/>
      <c r="J150" s="176">
        <f>ROUND(I150*H150,2)</f>
        <v>0</v>
      </c>
      <c r="K150" s="177"/>
      <c r="L150" s="33"/>
      <c r="M150" s="178" t="s">
        <v>1</v>
      </c>
      <c r="N150" s="179" t="s">
        <v>37</v>
      </c>
      <c r="O150" s="57"/>
      <c r="P150" s="180">
        <f>O150*H150</f>
        <v>0</v>
      </c>
      <c r="Q150" s="180">
        <v>0</v>
      </c>
      <c r="R150" s="180">
        <f>Q150*H150</f>
        <v>0</v>
      </c>
      <c r="S150" s="180">
        <v>0</v>
      </c>
      <c r="T150" s="18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82" t="s">
        <v>135</v>
      </c>
      <c r="AT150" s="182" t="s">
        <v>131</v>
      </c>
      <c r="AU150" s="182" t="s">
        <v>136</v>
      </c>
      <c r="AY150" s="16" t="s">
        <v>129</v>
      </c>
      <c r="BE150" s="96">
        <f>IF(N150="základná",J150,0)</f>
        <v>0</v>
      </c>
      <c r="BF150" s="96">
        <f>IF(N150="znížená",J150,0)</f>
        <v>0</v>
      </c>
      <c r="BG150" s="96">
        <f>IF(N150="zákl. prenesená",J150,0)</f>
        <v>0</v>
      </c>
      <c r="BH150" s="96">
        <f>IF(N150="zníž. prenesená",J150,0)</f>
        <v>0</v>
      </c>
      <c r="BI150" s="96">
        <f>IF(N150="nulová",J150,0)</f>
        <v>0</v>
      </c>
      <c r="BJ150" s="16" t="s">
        <v>136</v>
      </c>
      <c r="BK150" s="96">
        <f>ROUND(I150*H150,2)</f>
        <v>0</v>
      </c>
      <c r="BL150" s="16" t="s">
        <v>135</v>
      </c>
      <c r="BM150" s="182" t="s">
        <v>165</v>
      </c>
    </row>
    <row r="151" spans="1:65" s="2" customFormat="1">
      <c r="A151" s="32"/>
      <c r="B151" s="33"/>
      <c r="C151" s="32"/>
      <c r="D151" s="183" t="s">
        <v>137</v>
      </c>
      <c r="E151" s="32"/>
      <c r="F151" s="184" t="s">
        <v>562</v>
      </c>
      <c r="G151" s="32"/>
      <c r="H151" s="32"/>
      <c r="I151" s="105"/>
      <c r="J151" s="32"/>
      <c r="K151" s="32"/>
      <c r="L151" s="33"/>
      <c r="M151" s="185"/>
      <c r="N151" s="186"/>
      <c r="O151" s="57"/>
      <c r="P151" s="57"/>
      <c r="Q151" s="57"/>
      <c r="R151" s="57"/>
      <c r="S151" s="57"/>
      <c r="T151" s="58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6" t="s">
        <v>137</v>
      </c>
      <c r="AU151" s="16" t="s">
        <v>136</v>
      </c>
    </row>
    <row r="152" spans="1:65" s="13" customFormat="1">
      <c r="B152" s="187"/>
      <c r="D152" s="183" t="s">
        <v>138</v>
      </c>
      <c r="E152" s="188" t="s">
        <v>1</v>
      </c>
      <c r="F152" s="189" t="s">
        <v>559</v>
      </c>
      <c r="H152" s="190">
        <v>3.6230000000000002</v>
      </c>
      <c r="I152" s="191"/>
      <c r="L152" s="187"/>
      <c r="M152" s="192"/>
      <c r="N152" s="193"/>
      <c r="O152" s="193"/>
      <c r="P152" s="193"/>
      <c r="Q152" s="193"/>
      <c r="R152" s="193"/>
      <c r="S152" s="193"/>
      <c r="T152" s="194"/>
      <c r="AT152" s="188" t="s">
        <v>138</v>
      </c>
      <c r="AU152" s="188" t="s">
        <v>136</v>
      </c>
      <c r="AV152" s="13" t="s">
        <v>136</v>
      </c>
      <c r="AW152" s="13" t="s">
        <v>26</v>
      </c>
      <c r="AX152" s="13" t="s">
        <v>71</v>
      </c>
      <c r="AY152" s="188" t="s">
        <v>129</v>
      </c>
    </row>
    <row r="153" spans="1:65" s="14" customFormat="1">
      <c r="B153" s="195"/>
      <c r="D153" s="183" t="s">
        <v>138</v>
      </c>
      <c r="E153" s="196" t="s">
        <v>1</v>
      </c>
      <c r="F153" s="197" t="s">
        <v>140</v>
      </c>
      <c r="H153" s="198">
        <v>3.6230000000000002</v>
      </c>
      <c r="I153" s="199"/>
      <c r="L153" s="195"/>
      <c r="M153" s="200"/>
      <c r="N153" s="201"/>
      <c r="O153" s="201"/>
      <c r="P153" s="201"/>
      <c r="Q153" s="201"/>
      <c r="R153" s="201"/>
      <c r="S153" s="201"/>
      <c r="T153" s="202"/>
      <c r="AT153" s="196" t="s">
        <v>138</v>
      </c>
      <c r="AU153" s="196" t="s">
        <v>136</v>
      </c>
      <c r="AV153" s="14" t="s">
        <v>135</v>
      </c>
      <c r="AW153" s="14" t="s">
        <v>26</v>
      </c>
      <c r="AX153" s="14" t="s">
        <v>78</v>
      </c>
      <c r="AY153" s="196" t="s">
        <v>129</v>
      </c>
    </row>
    <row r="154" spans="1:65" s="12" customFormat="1" ht="22.9" customHeight="1">
      <c r="B154" s="156"/>
      <c r="D154" s="157" t="s">
        <v>70</v>
      </c>
      <c r="E154" s="167" t="s">
        <v>144</v>
      </c>
      <c r="F154" s="167" t="s">
        <v>182</v>
      </c>
      <c r="I154" s="159"/>
      <c r="J154" s="168">
        <f>BK154</f>
        <v>0</v>
      </c>
      <c r="L154" s="156"/>
      <c r="M154" s="161"/>
      <c r="N154" s="162"/>
      <c r="O154" s="162"/>
      <c r="P154" s="163">
        <f>SUM(P155:P178)</f>
        <v>0</v>
      </c>
      <c r="Q154" s="162"/>
      <c r="R154" s="163">
        <f>SUM(R155:R178)</f>
        <v>0</v>
      </c>
      <c r="S154" s="162"/>
      <c r="T154" s="164">
        <f>SUM(T155:T178)</f>
        <v>0</v>
      </c>
      <c r="AR154" s="157" t="s">
        <v>78</v>
      </c>
      <c r="AT154" s="165" t="s">
        <v>70</v>
      </c>
      <c r="AU154" s="165" t="s">
        <v>78</v>
      </c>
      <c r="AY154" s="157" t="s">
        <v>129</v>
      </c>
      <c r="BK154" s="166">
        <f>SUM(BK155:BK178)</f>
        <v>0</v>
      </c>
    </row>
    <row r="155" spans="1:65" s="2" customFormat="1" ht="16.5" customHeight="1">
      <c r="A155" s="32"/>
      <c r="B155" s="169"/>
      <c r="C155" s="170" t="s">
        <v>169</v>
      </c>
      <c r="D155" s="170" t="s">
        <v>131</v>
      </c>
      <c r="E155" s="171" t="s">
        <v>563</v>
      </c>
      <c r="F155" s="172" t="s">
        <v>564</v>
      </c>
      <c r="G155" s="173" t="s">
        <v>134</v>
      </c>
      <c r="H155" s="174">
        <v>2.6150000000000002</v>
      </c>
      <c r="I155" s="175"/>
      <c r="J155" s="176">
        <f>ROUND(I155*H155,2)</f>
        <v>0</v>
      </c>
      <c r="K155" s="177"/>
      <c r="L155" s="33"/>
      <c r="M155" s="178" t="s">
        <v>1</v>
      </c>
      <c r="N155" s="179" t="s">
        <v>37</v>
      </c>
      <c r="O155" s="57"/>
      <c r="P155" s="180">
        <f>O155*H155</f>
        <v>0</v>
      </c>
      <c r="Q155" s="180">
        <v>0</v>
      </c>
      <c r="R155" s="180">
        <f>Q155*H155</f>
        <v>0</v>
      </c>
      <c r="S155" s="180">
        <v>0</v>
      </c>
      <c r="T155" s="18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82" t="s">
        <v>135</v>
      </c>
      <c r="AT155" s="182" t="s">
        <v>131</v>
      </c>
      <c r="AU155" s="182" t="s">
        <v>136</v>
      </c>
      <c r="AY155" s="16" t="s">
        <v>129</v>
      </c>
      <c r="BE155" s="96">
        <f>IF(N155="základná",J155,0)</f>
        <v>0</v>
      </c>
      <c r="BF155" s="96">
        <f>IF(N155="znížená",J155,0)</f>
        <v>0</v>
      </c>
      <c r="BG155" s="96">
        <f>IF(N155="zákl. prenesená",J155,0)</f>
        <v>0</v>
      </c>
      <c r="BH155" s="96">
        <f>IF(N155="zníž. prenesená",J155,0)</f>
        <v>0</v>
      </c>
      <c r="BI155" s="96">
        <f>IF(N155="nulová",J155,0)</f>
        <v>0</v>
      </c>
      <c r="BJ155" s="16" t="s">
        <v>136</v>
      </c>
      <c r="BK155" s="96">
        <f>ROUND(I155*H155,2)</f>
        <v>0</v>
      </c>
      <c r="BL155" s="16" t="s">
        <v>135</v>
      </c>
      <c r="BM155" s="182" t="s">
        <v>172</v>
      </c>
    </row>
    <row r="156" spans="1:65" s="2" customFormat="1">
      <c r="A156" s="32"/>
      <c r="B156" s="33"/>
      <c r="C156" s="32"/>
      <c r="D156" s="183" t="s">
        <v>137</v>
      </c>
      <c r="E156" s="32"/>
      <c r="F156" s="184" t="s">
        <v>564</v>
      </c>
      <c r="G156" s="32"/>
      <c r="H156" s="32"/>
      <c r="I156" s="105"/>
      <c r="J156" s="32"/>
      <c r="K156" s="32"/>
      <c r="L156" s="33"/>
      <c r="M156" s="185"/>
      <c r="N156" s="186"/>
      <c r="O156" s="57"/>
      <c r="P156" s="57"/>
      <c r="Q156" s="57"/>
      <c r="R156" s="57"/>
      <c r="S156" s="57"/>
      <c r="T156" s="58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6" t="s">
        <v>137</v>
      </c>
      <c r="AU156" s="16" t="s">
        <v>136</v>
      </c>
    </row>
    <row r="157" spans="1:65" s="13" customFormat="1">
      <c r="B157" s="187"/>
      <c r="D157" s="183" t="s">
        <v>138</v>
      </c>
      <c r="E157" s="188" t="s">
        <v>1</v>
      </c>
      <c r="F157" s="189" t="s">
        <v>565</v>
      </c>
      <c r="H157" s="190">
        <v>2.6150000000000002</v>
      </c>
      <c r="I157" s="191"/>
      <c r="L157" s="187"/>
      <c r="M157" s="192"/>
      <c r="N157" s="193"/>
      <c r="O157" s="193"/>
      <c r="P157" s="193"/>
      <c r="Q157" s="193"/>
      <c r="R157" s="193"/>
      <c r="S157" s="193"/>
      <c r="T157" s="194"/>
      <c r="AT157" s="188" t="s">
        <v>138</v>
      </c>
      <c r="AU157" s="188" t="s">
        <v>136</v>
      </c>
      <c r="AV157" s="13" t="s">
        <v>136</v>
      </c>
      <c r="AW157" s="13" t="s">
        <v>26</v>
      </c>
      <c r="AX157" s="13" t="s">
        <v>71</v>
      </c>
      <c r="AY157" s="188" t="s">
        <v>129</v>
      </c>
    </row>
    <row r="158" spans="1:65" s="14" customFormat="1">
      <c r="B158" s="195"/>
      <c r="D158" s="183" t="s">
        <v>138</v>
      </c>
      <c r="E158" s="196" t="s">
        <v>1</v>
      </c>
      <c r="F158" s="197" t="s">
        <v>140</v>
      </c>
      <c r="H158" s="198">
        <v>2.6150000000000002</v>
      </c>
      <c r="I158" s="199"/>
      <c r="L158" s="195"/>
      <c r="M158" s="200"/>
      <c r="N158" s="201"/>
      <c r="O158" s="201"/>
      <c r="P158" s="201"/>
      <c r="Q158" s="201"/>
      <c r="R158" s="201"/>
      <c r="S158" s="201"/>
      <c r="T158" s="202"/>
      <c r="AT158" s="196" t="s">
        <v>138</v>
      </c>
      <c r="AU158" s="196" t="s">
        <v>136</v>
      </c>
      <c r="AV158" s="14" t="s">
        <v>135</v>
      </c>
      <c r="AW158" s="14" t="s">
        <v>26</v>
      </c>
      <c r="AX158" s="14" t="s">
        <v>78</v>
      </c>
      <c r="AY158" s="196" t="s">
        <v>129</v>
      </c>
    </row>
    <row r="159" spans="1:65" s="2" customFormat="1" ht="16.5" customHeight="1">
      <c r="A159" s="32"/>
      <c r="B159" s="169"/>
      <c r="C159" s="170" t="s">
        <v>152</v>
      </c>
      <c r="D159" s="170" t="s">
        <v>131</v>
      </c>
      <c r="E159" s="171" t="s">
        <v>566</v>
      </c>
      <c r="F159" s="172" t="s">
        <v>567</v>
      </c>
      <c r="G159" s="173" t="s">
        <v>134</v>
      </c>
      <c r="H159" s="174">
        <v>0.8</v>
      </c>
      <c r="I159" s="175"/>
      <c r="J159" s="176">
        <f>ROUND(I159*H159,2)</f>
        <v>0</v>
      </c>
      <c r="K159" s="177"/>
      <c r="L159" s="33"/>
      <c r="M159" s="178" t="s">
        <v>1</v>
      </c>
      <c r="N159" s="179" t="s">
        <v>37</v>
      </c>
      <c r="O159" s="57"/>
      <c r="P159" s="180">
        <f>O159*H159</f>
        <v>0</v>
      </c>
      <c r="Q159" s="180">
        <v>0</v>
      </c>
      <c r="R159" s="180">
        <f>Q159*H159</f>
        <v>0</v>
      </c>
      <c r="S159" s="180">
        <v>0</v>
      </c>
      <c r="T159" s="18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82" t="s">
        <v>135</v>
      </c>
      <c r="AT159" s="182" t="s">
        <v>131</v>
      </c>
      <c r="AU159" s="182" t="s">
        <v>136</v>
      </c>
      <c r="AY159" s="16" t="s">
        <v>129</v>
      </c>
      <c r="BE159" s="96">
        <f>IF(N159="základná",J159,0)</f>
        <v>0</v>
      </c>
      <c r="BF159" s="96">
        <f>IF(N159="znížená",J159,0)</f>
        <v>0</v>
      </c>
      <c r="BG159" s="96">
        <f>IF(N159="zákl. prenesená",J159,0)</f>
        <v>0</v>
      </c>
      <c r="BH159" s="96">
        <f>IF(N159="zníž. prenesená",J159,0)</f>
        <v>0</v>
      </c>
      <c r="BI159" s="96">
        <f>IF(N159="nulová",J159,0)</f>
        <v>0</v>
      </c>
      <c r="BJ159" s="16" t="s">
        <v>136</v>
      </c>
      <c r="BK159" s="96">
        <f>ROUND(I159*H159,2)</f>
        <v>0</v>
      </c>
      <c r="BL159" s="16" t="s">
        <v>135</v>
      </c>
      <c r="BM159" s="182" t="s">
        <v>176</v>
      </c>
    </row>
    <row r="160" spans="1:65" s="2" customFormat="1">
      <c r="A160" s="32"/>
      <c r="B160" s="33"/>
      <c r="C160" s="32"/>
      <c r="D160" s="183" t="s">
        <v>137</v>
      </c>
      <c r="E160" s="32"/>
      <c r="F160" s="184" t="s">
        <v>567</v>
      </c>
      <c r="G160" s="32"/>
      <c r="H160" s="32"/>
      <c r="I160" s="105"/>
      <c r="J160" s="32"/>
      <c r="K160" s="32"/>
      <c r="L160" s="33"/>
      <c r="M160" s="185"/>
      <c r="N160" s="186"/>
      <c r="O160" s="57"/>
      <c r="P160" s="57"/>
      <c r="Q160" s="57"/>
      <c r="R160" s="57"/>
      <c r="S160" s="57"/>
      <c r="T160" s="5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6" t="s">
        <v>137</v>
      </c>
      <c r="AU160" s="16" t="s">
        <v>136</v>
      </c>
    </row>
    <row r="161" spans="1:65" s="13" customFormat="1">
      <c r="B161" s="187"/>
      <c r="D161" s="183" t="s">
        <v>138</v>
      </c>
      <c r="E161" s="188" t="s">
        <v>1</v>
      </c>
      <c r="F161" s="189" t="s">
        <v>568</v>
      </c>
      <c r="H161" s="190">
        <v>0.8</v>
      </c>
      <c r="I161" s="191"/>
      <c r="L161" s="187"/>
      <c r="M161" s="192"/>
      <c r="N161" s="193"/>
      <c r="O161" s="193"/>
      <c r="P161" s="193"/>
      <c r="Q161" s="193"/>
      <c r="R161" s="193"/>
      <c r="S161" s="193"/>
      <c r="T161" s="194"/>
      <c r="AT161" s="188" t="s">
        <v>138</v>
      </c>
      <c r="AU161" s="188" t="s">
        <v>136</v>
      </c>
      <c r="AV161" s="13" t="s">
        <v>136</v>
      </c>
      <c r="AW161" s="13" t="s">
        <v>26</v>
      </c>
      <c r="AX161" s="13" t="s">
        <v>71</v>
      </c>
      <c r="AY161" s="188" t="s">
        <v>129</v>
      </c>
    </row>
    <row r="162" spans="1:65" s="14" customFormat="1">
      <c r="B162" s="195"/>
      <c r="D162" s="183" t="s">
        <v>138</v>
      </c>
      <c r="E162" s="196" t="s">
        <v>1</v>
      </c>
      <c r="F162" s="197" t="s">
        <v>140</v>
      </c>
      <c r="H162" s="198">
        <v>0.8</v>
      </c>
      <c r="I162" s="199"/>
      <c r="L162" s="195"/>
      <c r="M162" s="200"/>
      <c r="N162" s="201"/>
      <c r="O162" s="201"/>
      <c r="P162" s="201"/>
      <c r="Q162" s="201"/>
      <c r="R162" s="201"/>
      <c r="S162" s="201"/>
      <c r="T162" s="202"/>
      <c r="AT162" s="196" t="s">
        <v>138</v>
      </c>
      <c r="AU162" s="196" t="s">
        <v>136</v>
      </c>
      <c r="AV162" s="14" t="s">
        <v>135</v>
      </c>
      <c r="AW162" s="14" t="s">
        <v>26</v>
      </c>
      <c r="AX162" s="14" t="s">
        <v>78</v>
      </c>
      <c r="AY162" s="196" t="s">
        <v>129</v>
      </c>
    </row>
    <row r="163" spans="1:65" s="2" customFormat="1" ht="24" customHeight="1">
      <c r="A163" s="32"/>
      <c r="B163" s="169"/>
      <c r="C163" s="203" t="s">
        <v>178</v>
      </c>
      <c r="D163" s="203" t="s">
        <v>162</v>
      </c>
      <c r="E163" s="204" t="s">
        <v>569</v>
      </c>
      <c r="F163" s="205" t="s">
        <v>570</v>
      </c>
      <c r="G163" s="206" t="s">
        <v>185</v>
      </c>
      <c r="H163" s="207">
        <v>205</v>
      </c>
      <c r="I163" s="208"/>
      <c r="J163" s="209">
        <f>ROUND(I163*H163,2)</f>
        <v>0</v>
      </c>
      <c r="K163" s="210"/>
      <c r="L163" s="211"/>
      <c r="M163" s="212" t="s">
        <v>1</v>
      </c>
      <c r="N163" s="213" t="s">
        <v>37</v>
      </c>
      <c r="O163" s="57"/>
      <c r="P163" s="180">
        <f>O163*H163</f>
        <v>0</v>
      </c>
      <c r="Q163" s="180">
        <v>0</v>
      </c>
      <c r="R163" s="180">
        <f>Q163*H163</f>
        <v>0</v>
      </c>
      <c r="S163" s="180">
        <v>0</v>
      </c>
      <c r="T163" s="18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82" t="s">
        <v>152</v>
      </c>
      <c r="AT163" s="182" t="s">
        <v>162</v>
      </c>
      <c r="AU163" s="182" t="s">
        <v>136</v>
      </c>
      <c r="AY163" s="16" t="s">
        <v>129</v>
      </c>
      <c r="BE163" s="96">
        <f>IF(N163="základná",J163,0)</f>
        <v>0</v>
      </c>
      <c r="BF163" s="96">
        <f>IF(N163="znížená",J163,0)</f>
        <v>0</v>
      </c>
      <c r="BG163" s="96">
        <f>IF(N163="zákl. prenesená",J163,0)</f>
        <v>0</v>
      </c>
      <c r="BH163" s="96">
        <f>IF(N163="zníž. prenesená",J163,0)</f>
        <v>0</v>
      </c>
      <c r="BI163" s="96">
        <f>IF(N163="nulová",J163,0)</f>
        <v>0</v>
      </c>
      <c r="BJ163" s="16" t="s">
        <v>136</v>
      </c>
      <c r="BK163" s="96">
        <f>ROUND(I163*H163,2)</f>
        <v>0</v>
      </c>
      <c r="BL163" s="16" t="s">
        <v>135</v>
      </c>
      <c r="BM163" s="182" t="s">
        <v>181</v>
      </c>
    </row>
    <row r="164" spans="1:65" s="2" customFormat="1">
      <c r="A164" s="32"/>
      <c r="B164" s="33"/>
      <c r="C164" s="32"/>
      <c r="D164" s="183" t="s">
        <v>137</v>
      </c>
      <c r="E164" s="32"/>
      <c r="F164" s="184" t="s">
        <v>570</v>
      </c>
      <c r="G164" s="32"/>
      <c r="H164" s="32"/>
      <c r="I164" s="105"/>
      <c r="J164" s="32"/>
      <c r="K164" s="32"/>
      <c r="L164" s="33"/>
      <c r="M164" s="185"/>
      <c r="N164" s="186"/>
      <c r="O164" s="57"/>
      <c r="P164" s="57"/>
      <c r="Q164" s="57"/>
      <c r="R164" s="57"/>
      <c r="S164" s="57"/>
      <c r="T164" s="58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6" t="s">
        <v>137</v>
      </c>
      <c r="AU164" s="16" t="s">
        <v>136</v>
      </c>
    </row>
    <row r="165" spans="1:65" s="13" customFormat="1">
      <c r="B165" s="187"/>
      <c r="D165" s="183" t="s">
        <v>138</v>
      </c>
      <c r="E165" s="188" t="s">
        <v>1</v>
      </c>
      <c r="F165" s="189" t="s">
        <v>571</v>
      </c>
      <c r="H165" s="190">
        <v>205</v>
      </c>
      <c r="I165" s="191"/>
      <c r="L165" s="187"/>
      <c r="M165" s="192"/>
      <c r="N165" s="193"/>
      <c r="O165" s="193"/>
      <c r="P165" s="193"/>
      <c r="Q165" s="193"/>
      <c r="R165" s="193"/>
      <c r="S165" s="193"/>
      <c r="T165" s="194"/>
      <c r="AT165" s="188" t="s">
        <v>138</v>
      </c>
      <c r="AU165" s="188" t="s">
        <v>136</v>
      </c>
      <c r="AV165" s="13" t="s">
        <v>136</v>
      </c>
      <c r="AW165" s="13" t="s">
        <v>26</v>
      </c>
      <c r="AX165" s="13" t="s">
        <v>71</v>
      </c>
      <c r="AY165" s="188" t="s">
        <v>129</v>
      </c>
    </row>
    <row r="166" spans="1:65" s="14" customFormat="1">
      <c r="B166" s="195"/>
      <c r="D166" s="183" t="s">
        <v>138</v>
      </c>
      <c r="E166" s="196" t="s">
        <v>1</v>
      </c>
      <c r="F166" s="197" t="s">
        <v>140</v>
      </c>
      <c r="H166" s="198">
        <v>205</v>
      </c>
      <c r="I166" s="199"/>
      <c r="L166" s="195"/>
      <c r="M166" s="200"/>
      <c r="N166" s="201"/>
      <c r="O166" s="201"/>
      <c r="P166" s="201"/>
      <c r="Q166" s="201"/>
      <c r="R166" s="201"/>
      <c r="S166" s="201"/>
      <c r="T166" s="202"/>
      <c r="AT166" s="196" t="s">
        <v>138</v>
      </c>
      <c r="AU166" s="196" t="s">
        <v>136</v>
      </c>
      <c r="AV166" s="14" t="s">
        <v>135</v>
      </c>
      <c r="AW166" s="14" t="s">
        <v>26</v>
      </c>
      <c r="AX166" s="14" t="s">
        <v>78</v>
      </c>
      <c r="AY166" s="196" t="s">
        <v>129</v>
      </c>
    </row>
    <row r="167" spans="1:65" s="2" customFormat="1" ht="24" customHeight="1">
      <c r="A167" s="32"/>
      <c r="B167" s="169"/>
      <c r="C167" s="170" t="s">
        <v>160</v>
      </c>
      <c r="D167" s="170" t="s">
        <v>131</v>
      </c>
      <c r="E167" s="171" t="s">
        <v>572</v>
      </c>
      <c r="F167" s="172" t="s">
        <v>573</v>
      </c>
      <c r="G167" s="173" t="s">
        <v>134</v>
      </c>
      <c r="H167" s="174">
        <v>0.4</v>
      </c>
      <c r="I167" s="175"/>
      <c r="J167" s="176">
        <f>ROUND(I167*H167,2)</f>
        <v>0</v>
      </c>
      <c r="K167" s="177"/>
      <c r="L167" s="33"/>
      <c r="M167" s="178" t="s">
        <v>1</v>
      </c>
      <c r="N167" s="179" t="s">
        <v>37</v>
      </c>
      <c r="O167" s="57"/>
      <c r="P167" s="180">
        <f>O167*H167</f>
        <v>0</v>
      </c>
      <c r="Q167" s="180">
        <v>0</v>
      </c>
      <c r="R167" s="180">
        <f>Q167*H167</f>
        <v>0</v>
      </c>
      <c r="S167" s="180">
        <v>0</v>
      </c>
      <c r="T167" s="18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82" t="s">
        <v>135</v>
      </c>
      <c r="AT167" s="182" t="s">
        <v>131</v>
      </c>
      <c r="AU167" s="182" t="s">
        <v>136</v>
      </c>
      <c r="AY167" s="16" t="s">
        <v>129</v>
      </c>
      <c r="BE167" s="96">
        <f>IF(N167="základná",J167,0)</f>
        <v>0</v>
      </c>
      <c r="BF167" s="96">
        <f>IF(N167="znížená",J167,0)</f>
        <v>0</v>
      </c>
      <c r="BG167" s="96">
        <f>IF(N167="zákl. prenesená",J167,0)</f>
        <v>0</v>
      </c>
      <c r="BH167" s="96">
        <f>IF(N167="zníž. prenesená",J167,0)</f>
        <v>0</v>
      </c>
      <c r="BI167" s="96">
        <f>IF(N167="nulová",J167,0)</f>
        <v>0</v>
      </c>
      <c r="BJ167" s="16" t="s">
        <v>136</v>
      </c>
      <c r="BK167" s="96">
        <f>ROUND(I167*H167,2)</f>
        <v>0</v>
      </c>
      <c r="BL167" s="16" t="s">
        <v>135</v>
      </c>
      <c r="BM167" s="182" t="s">
        <v>7</v>
      </c>
    </row>
    <row r="168" spans="1:65" s="2" customFormat="1" ht="19.5">
      <c r="A168" s="32"/>
      <c r="B168" s="33"/>
      <c r="C168" s="32"/>
      <c r="D168" s="183" t="s">
        <v>137</v>
      </c>
      <c r="E168" s="32"/>
      <c r="F168" s="184" t="s">
        <v>573</v>
      </c>
      <c r="G168" s="32"/>
      <c r="H168" s="32"/>
      <c r="I168" s="105"/>
      <c r="J168" s="32"/>
      <c r="K168" s="32"/>
      <c r="L168" s="33"/>
      <c r="M168" s="185"/>
      <c r="N168" s="186"/>
      <c r="O168" s="57"/>
      <c r="P168" s="57"/>
      <c r="Q168" s="57"/>
      <c r="R168" s="57"/>
      <c r="S168" s="57"/>
      <c r="T168" s="58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6" t="s">
        <v>137</v>
      </c>
      <c r="AU168" s="16" t="s">
        <v>136</v>
      </c>
    </row>
    <row r="169" spans="1:65" s="13" customFormat="1">
      <c r="B169" s="187"/>
      <c r="D169" s="183" t="s">
        <v>138</v>
      </c>
      <c r="E169" s="188" t="s">
        <v>1</v>
      </c>
      <c r="F169" s="189" t="s">
        <v>574</v>
      </c>
      <c r="H169" s="190">
        <v>0.4</v>
      </c>
      <c r="I169" s="191"/>
      <c r="L169" s="187"/>
      <c r="M169" s="192"/>
      <c r="N169" s="193"/>
      <c r="O169" s="193"/>
      <c r="P169" s="193"/>
      <c r="Q169" s="193"/>
      <c r="R169" s="193"/>
      <c r="S169" s="193"/>
      <c r="T169" s="194"/>
      <c r="AT169" s="188" t="s">
        <v>138</v>
      </c>
      <c r="AU169" s="188" t="s">
        <v>136</v>
      </c>
      <c r="AV169" s="13" t="s">
        <v>136</v>
      </c>
      <c r="AW169" s="13" t="s">
        <v>26</v>
      </c>
      <c r="AX169" s="13" t="s">
        <v>71</v>
      </c>
      <c r="AY169" s="188" t="s">
        <v>129</v>
      </c>
    </row>
    <row r="170" spans="1:65" s="14" customFormat="1">
      <c r="B170" s="195"/>
      <c r="D170" s="183" t="s">
        <v>138</v>
      </c>
      <c r="E170" s="196" t="s">
        <v>1</v>
      </c>
      <c r="F170" s="197" t="s">
        <v>140</v>
      </c>
      <c r="H170" s="198">
        <v>0.4</v>
      </c>
      <c r="I170" s="199"/>
      <c r="L170" s="195"/>
      <c r="M170" s="200"/>
      <c r="N170" s="201"/>
      <c r="O170" s="201"/>
      <c r="P170" s="201"/>
      <c r="Q170" s="201"/>
      <c r="R170" s="201"/>
      <c r="S170" s="201"/>
      <c r="T170" s="202"/>
      <c r="AT170" s="196" t="s">
        <v>138</v>
      </c>
      <c r="AU170" s="196" t="s">
        <v>136</v>
      </c>
      <c r="AV170" s="14" t="s">
        <v>135</v>
      </c>
      <c r="AW170" s="14" t="s">
        <v>26</v>
      </c>
      <c r="AX170" s="14" t="s">
        <v>78</v>
      </c>
      <c r="AY170" s="196" t="s">
        <v>129</v>
      </c>
    </row>
    <row r="171" spans="1:65" s="2" customFormat="1" ht="24" customHeight="1">
      <c r="A171" s="32"/>
      <c r="B171" s="169"/>
      <c r="C171" s="203" t="s">
        <v>187</v>
      </c>
      <c r="D171" s="203" t="s">
        <v>162</v>
      </c>
      <c r="E171" s="204" t="s">
        <v>575</v>
      </c>
      <c r="F171" s="205" t="s">
        <v>576</v>
      </c>
      <c r="G171" s="206" t="s">
        <v>175</v>
      </c>
      <c r="H171" s="207">
        <v>7.1999999999999995E-2</v>
      </c>
      <c r="I171" s="208"/>
      <c r="J171" s="209">
        <f>ROUND(I171*H171,2)</f>
        <v>0</v>
      </c>
      <c r="K171" s="210"/>
      <c r="L171" s="211"/>
      <c r="M171" s="212" t="s">
        <v>1</v>
      </c>
      <c r="N171" s="213" t="s">
        <v>37</v>
      </c>
      <c r="O171" s="57"/>
      <c r="P171" s="180">
        <f>O171*H171</f>
        <v>0</v>
      </c>
      <c r="Q171" s="180">
        <v>0</v>
      </c>
      <c r="R171" s="180">
        <f>Q171*H171</f>
        <v>0</v>
      </c>
      <c r="S171" s="180">
        <v>0</v>
      </c>
      <c r="T171" s="18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82" t="s">
        <v>152</v>
      </c>
      <c r="AT171" s="182" t="s">
        <v>162</v>
      </c>
      <c r="AU171" s="182" t="s">
        <v>136</v>
      </c>
      <c r="AY171" s="16" t="s">
        <v>129</v>
      </c>
      <c r="BE171" s="96">
        <f>IF(N171="základná",J171,0)</f>
        <v>0</v>
      </c>
      <c r="BF171" s="96">
        <f>IF(N171="znížená",J171,0)</f>
        <v>0</v>
      </c>
      <c r="BG171" s="96">
        <f>IF(N171="zákl. prenesená",J171,0)</f>
        <v>0</v>
      </c>
      <c r="BH171" s="96">
        <f>IF(N171="zníž. prenesená",J171,0)</f>
        <v>0</v>
      </c>
      <c r="BI171" s="96">
        <f>IF(N171="nulová",J171,0)</f>
        <v>0</v>
      </c>
      <c r="BJ171" s="16" t="s">
        <v>136</v>
      </c>
      <c r="BK171" s="96">
        <f>ROUND(I171*H171,2)</f>
        <v>0</v>
      </c>
      <c r="BL171" s="16" t="s">
        <v>135</v>
      </c>
      <c r="BM171" s="182" t="s">
        <v>190</v>
      </c>
    </row>
    <row r="172" spans="1:65" s="2" customFormat="1" ht="19.5">
      <c r="A172" s="32"/>
      <c r="B172" s="33"/>
      <c r="C172" s="32"/>
      <c r="D172" s="183" t="s">
        <v>137</v>
      </c>
      <c r="E172" s="32"/>
      <c r="F172" s="184" t="s">
        <v>576</v>
      </c>
      <c r="G172" s="32"/>
      <c r="H172" s="32"/>
      <c r="I172" s="105"/>
      <c r="J172" s="32"/>
      <c r="K172" s="32"/>
      <c r="L172" s="33"/>
      <c r="M172" s="185"/>
      <c r="N172" s="186"/>
      <c r="O172" s="57"/>
      <c r="P172" s="57"/>
      <c r="Q172" s="57"/>
      <c r="R172" s="57"/>
      <c r="S172" s="57"/>
      <c r="T172" s="58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6" t="s">
        <v>137</v>
      </c>
      <c r="AU172" s="16" t="s">
        <v>136</v>
      </c>
    </row>
    <row r="173" spans="1:65" s="13" customFormat="1">
      <c r="B173" s="187"/>
      <c r="D173" s="183" t="s">
        <v>138</v>
      </c>
      <c r="E173" s="188" t="s">
        <v>1</v>
      </c>
      <c r="F173" s="189" t="s">
        <v>577</v>
      </c>
      <c r="H173" s="190">
        <v>7.1999999999999995E-2</v>
      </c>
      <c r="I173" s="191"/>
      <c r="L173" s="187"/>
      <c r="M173" s="192"/>
      <c r="N173" s="193"/>
      <c r="O173" s="193"/>
      <c r="P173" s="193"/>
      <c r="Q173" s="193"/>
      <c r="R173" s="193"/>
      <c r="S173" s="193"/>
      <c r="T173" s="194"/>
      <c r="AT173" s="188" t="s">
        <v>138</v>
      </c>
      <c r="AU173" s="188" t="s">
        <v>136</v>
      </c>
      <c r="AV173" s="13" t="s">
        <v>136</v>
      </c>
      <c r="AW173" s="13" t="s">
        <v>26</v>
      </c>
      <c r="AX173" s="13" t="s">
        <v>71</v>
      </c>
      <c r="AY173" s="188" t="s">
        <v>129</v>
      </c>
    </row>
    <row r="174" spans="1:65" s="14" customFormat="1">
      <c r="B174" s="195"/>
      <c r="D174" s="183" t="s">
        <v>138</v>
      </c>
      <c r="E174" s="196" t="s">
        <v>1</v>
      </c>
      <c r="F174" s="197" t="s">
        <v>140</v>
      </c>
      <c r="H174" s="198">
        <v>7.1999999999999995E-2</v>
      </c>
      <c r="I174" s="199"/>
      <c r="L174" s="195"/>
      <c r="M174" s="200"/>
      <c r="N174" s="201"/>
      <c r="O174" s="201"/>
      <c r="P174" s="201"/>
      <c r="Q174" s="201"/>
      <c r="R174" s="201"/>
      <c r="S174" s="201"/>
      <c r="T174" s="202"/>
      <c r="AT174" s="196" t="s">
        <v>138</v>
      </c>
      <c r="AU174" s="196" t="s">
        <v>136</v>
      </c>
      <c r="AV174" s="14" t="s">
        <v>135</v>
      </c>
      <c r="AW174" s="14" t="s">
        <v>26</v>
      </c>
      <c r="AX174" s="14" t="s">
        <v>78</v>
      </c>
      <c r="AY174" s="196" t="s">
        <v>129</v>
      </c>
    </row>
    <row r="175" spans="1:65" s="2" customFormat="1" ht="36" customHeight="1">
      <c r="A175" s="32"/>
      <c r="B175" s="169"/>
      <c r="C175" s="170" t="s">
        <v>165</v>
      </c>
      <c r="D175" s="170" t="s">
        <v>131</v>
      </c>
      <c r="E175" s="171" t="s">
        <v>578</v>
      </c>
      <c r="F175" s="172" t="s">
        <v>579</v>
      </c>
      <c r="G175" s="173" t="s">
        <v>151</v>
      </c>
      <c r="H175" s="174">
        <v>2.1379999999999999</v>
      </c>
      <c r="I175" s="175"/>
      <c r="J175" s="176">
        <f>ROUND(I175*H175,2)</f>
        <v>0</v>
      </c>
      <c r="K175" s="177"/>
      <c r="L175" s="33"/>
      <c r="M175" s="178" t="s">
        <v>1</v>
      </c>
      <c r="N175" s="179" t="s">
        <v>37</v>
      </c>
      <c r="O175" s="57"/>
      <c r="P175" s="180">
        <f>O175*H175</f>
        <v>0</v>
      </c>
      <c r="Q175" s="180">
        <v>0</v>
      </c>
      <c r="R175" s="180">
        <f>Q175*H175</f>
        <v>0</v>
      </c>
      <c r="S175" s="180">
        <v>0</v>
      </c>
      <c r="T175" s="18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82" t="s">
        <v>135</v>
      </c>
      <c r="AT175" s="182" t="s">
        <v>131</v>
      </c>
      <c r="AU175" s="182" t="s">
        <v>136</v>
      </c>
      <c r="AY175" s="16" t="s">
        <v>129</v>
      </c>
      <c r="BE175" s="96">
        <f>IF(N175="základná",J175,0)</f>
        <v>0</v>
      </c>
      <c r="BF175" s="96">
        <f>IF(N175="znížená",J175,0)</f>
        <v>0</v>
      </c>
      <c r="BG175" s="96">
        <f>IF(N175="zákl. prenesená",J175,0)</f>
        <v>0</v>
      </c>
      <c r="BH175" s="96">
        <f>IF(N175="zníž. prenesená",J175,0)</f>
        <v>0</v>
      </c>
      <c r="BI175" s="96">
        <f>IF(N175="nulová",J175,0)</f>
        <v>0</v>
      </c>
      <c r="BJ175" s="16" t="s">
        <v>136</v>
      </c>
      <c r="BK175" s="96">
        <f>ROUND(I175*H175,2)</f>
        <v>0</v>
      </c>
      <c r="BL175" s="16" t="s">
        <v>135</v>
      </c>
      <c r="BM175" s="182" t="s">
        <v>194</v>
      </c>
    </row>
    <row r="176" spans="1:65" s="2" customFormat="1" ht="19.5">
      <c r="A176" s="32"/>
      <c r="B176" s="33"/>
      <c r="C176" s="32"/>
      <c r="D176" s="183" t="s">
        <v>137</v>
      </c>
      <c r="E176" s="32"/>
      <c r="F176" s="184" t="s">
        <v>579</v>
      </c>
      <c r="G176" s="32"/>
      <c r="H176" s="32"/>
      <c r="I176" s="105"/>
      <c r="J176" s="32"/>
      <c r="K176" s="32"/>
      <c r="L176" s="33"/>
      <c r="M176" s="185"/>
      <c r="N176" s="186"/>
      <c r="O176" s="57"/>
      <c r="P176" s="57"/>
      <c r="Q176" s="57"/>
      <c r="R176" s="57"/>
      <c r="S176" s="57"/>
      <c r="T176" s="58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6" t="s">
        <v>137</v>
      </c>
      <c r="AU176" s="16" t="s">
        <v>136</v>
      </c>
    </row>
    <row r="177" spans="1:65" s="13" customFormat="1">
      <c r="B177" s="187"/>
      <c r="D177" s="183" t="s">
        <v>138</v>
      </c>
      <c r="E177" s="188" t="s">
        <v>1</v>
      </c>
      <c r="F177" s="189" t="s">
        <v>580</v>
      </c>
      <c r="H177" s="190">
        <v>2.1379999999999999</v>
      </c>
      <c r="I177" s="191"/>
      <c r="L177" s="187"/>
      <c r="M177" s="192"/>
      <c r="N177" s="193"/>
      <c r="O177" s="193"/>
      <c r="P177" s="193"/>
      <c r="Q177" s="193"/>
      <c r="R177" s="193"/>
      <c r="S177" s="193"/>
      <c r="T177" s="194"/>
      <c r="AT177" s="188" t="s">
        <v>138</v>
      </c>
      <c r="AU177" s="188" t="s">
        <v>136</v>
      </c>
      <c r="AV177" s="13" t="s">
        <v>136</v>
      </c>
      <c r="AW177" s="13" t="s">
        <v>26</v>
      </c>
      <c r="AX177" s="13" t="s">
        <v>71</v>
      </c>
      <c r="AY177" s="188" t="s">
        <v>129</v>
      </c>
    </row>
    <row r="178" spans="1:65" s="14" customFormat="1">
      <c r="B178" s="195"/>
      <c r="D178" s="183" t="s">
        <v>138</v>
      </c>
      <c r="E178" s="196" t="s">
        <v>1</v>
      </c>
      <c r="F178" s="197" t="s">
        <v>140</v>
      </c>
      <c r="H178" s="198">
        <v>2.1379999999999999</v>
      </c>
      <c r="I178" s="199"/>
      <c r="L178" s="195"/>
      <c r="M178" s="200"/>
      <c r="N178" s="201"/>
      <c r="O178" s="201"/>
      <c r="P178" s="201"/>
      <c r="Q178" s="201"/>
      <c r="R178" s="201"/>
      <c r="S178" s="201"/>
      <c r="T178" s="202"/>
      <c r="AT178" s="196" t="s">
        <v>138</v>
      </c>
      <c r="AU178" s="196" t="s">
        <v>136</v>
      </c>
      <c r="AV178" s="14" t="s">
        <v>135</v>
      </c>
      <c r="AW178" s="14" t="s">
        <v>26</v>
      </c>
      <c r="AX178" s="14" t="s">
        <v>78</v>
      </c>
      <c r="AY178" s="196" t="s">
        <v>129</v>
      </c>
    </row>
    <row r="179" spans="1:65" s="12" customFormat="1" ht="22.9" customHeight="1">
      <c r="B179" s="156"/>
      <c r="D179" s="157" t="s">
        <v>70</v>
      </c>
      <c r="E179" s="167" t="s">
        <v>178</v>
      </c>
      <c r="F179" s="167" t="s">
        <v>228</v>
      </c>
      <c r="I179" s="159"/>
      <c r="J179" s="168">
        <f>BK179</f>
        <v>0</v>
      </c>
      <c r="L179" s="156"/>
      <c r="M179" s="161"/>
      <c r="N179" s="162"/>
      <c r="O179" s="162"/>
      <c r="P179" s="163">
        <f>SUM(P180:P207)</f>
        <v>0</v>
      </c>
      <c r="Q179" s="162"/>
      <c r="R179" s="163">
        <f>SUM(R180:R207)</f>
        <v>0</v>
      </c>
      <c r="S179" s="162"/>
      <c r="T179" s="164">
        <f>SUM(T180:T207)</f>
        <v>0</v>
      </c>
      <c r="AR179" s="157" t="s">
        <v>78</v>
      </c>
      <c r="AT179" s="165" t="s">
        <v>70</v>
      </c>
      <c r="AU179" s="165" t="s">
        <v>78</v>
      </c>
      <c r="AY179" s="157" t="s">
        <v>129</v>
      </c>
      <c r="BK179" s="166">
        <f>SUM(BK180:BK207)</f>
        <v>0</v>
      </c>
    </row>
    <row r="180" spans="1:65" s="2" customFormat="1" ht="24" customHeight="1">
      <c r="A180" s="32"/>
      <c r="B180" s="169"/>
      <c r="C180" s="203" t="s">
        <v>197</v>
      </c>
      <c r="D180" s="203" t="s">
        <v>162</v>
      </c>
      <c r="E180" s="204" t="s">
        <v>581</v>
      </c>
      <c r="F180" s="205" t="s">
        <v>582</v>
      </c>
      <c r="G180" s="206" t="s">
        <v>185</v>
      </c>
      <c r="H180" s="207">
        <v>10</v>
      </c>
      <c r="I180" s="208"/>
      <c r="J180" s="209">
        <f>ROUND(I180*H180,2)</f>
        <v>0</v>
      </c>
      <c r="K180" s="210"/>
      <c r="L180" s="211"/>
      <c r="M180" s="212" t="s">
        <v>1</v>
      </c>
      <c r="N180" s="213" t="s">
        <v>37</v>
      </c>
      <c r="O180" s="57"/>
      <c r="P180" s="180">
        <f>O180*H180</f>
        <v>0</v>
      </c>
      <c r="Q180" s="180">
        <v>0</v>
      </c>
      <c r="R180" s="180">
        <f>Q180*H180</f>
        <v>0</v>
      </c>
      <c r="S180" s="180">
        <v>0</v>
      </c>
      <c r="T180" s="18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82" t="s">
        <v>152</v>
      </c>
      <c r="AT180" s="182" t="s">
        <v>162</v>
      </c>
      <c r="AU180" s="182" t="s">
        <v>136</v>
      </c>
      <c r="AY180" s="16" t="s">
        <v>129</v>
      </c>
      <c r="BE180" s="96">
        <f>IF(N180="základná",J180,0)</f>
        <v>0</v>
      </c>
      <c r="BF180" s="96">
        <f>IF(N180="znížená",J180,0)</f>
        <v>0</v>
      </c>
      <c r="BG180" s="96">
        <f>IF(N180="zákl. prenesená",J180,0)</f>
        <v>0</v>
      </c>
      <c r="BH180" s="96">
        <f>IF(N180="zníž. prenesená",J180,0)</f>
        <v>0</v>
      </c>
      <c r="BI180" s="96">
        <f>IF(N180="nulová",J180,0)</f>
        <v>0</v>
      </c>
      <c r="BJ180" s="16" t="s">
        <v>136</v>
      </c>
      <c r="BK180" s="96">
        <f>ROUND(I180*H180,2)</f>
        <v>0</v>
      </c>
      <c r="BL180" s="16" t="s">
        <v>135</v>
      </c>
      <c r="BM180" s="182" t="s">
        <v>200</v>
      </c>
    </row>
    <row r="181" spans="1:65" s="2" customFormat="1" ht="19.5">
      <c r="A181" s="32"/>
      <c r="B181" s="33"/>
      <c r="C181" s="32"/>
      <c r="D181" s="183" t="s">
        <v>137</v>
      </c>
      <c r="E181" s="32"/>
      <c r="F181" s="184" t="s">
        <v>582</v>
      </c>
      <c r="G181" s="32"/>
      <c r="H181" s="32"/>
      <c r="I181" s="105"/>
      <c r="J181" s="32"/>
      <c r="K181" s="32"/>
      <c r="L181" s="33"/>
      <c r="M181" s="185"/>
      <c r="N181" s="186"/>
      <c r="O181" s="57"/>
      <c r="P181" s="57"/>
      <c r="Q181" s="57"/>
      <c r="R181" s="57"/>
      <c r="S181" s="57"/>
      <c r="T181" s="58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6" t="s">
        <v>137</v>
      </c>
      <c r="AU181" s="16" t="s">
        <v>136</v>
      </c>
    </row>
    <row r="182" spans="1:65" s="13" customFormat="1">
      <c r="B182" s="187"/>
      <c r="D182" s="183" t="s">
        <v>138</v>
      </c>
      <c r="E182" s="188" t="s">
        <v>1</v>
      </c>
      <c r="F182" s="189" t="s">
        <v>242</v>
      </c>
      <c r="H182" s="190">
        <v>10</v>
      </c>
      <c r="I182" s="191"/>
      <c r="L182" s="187"/>
      <c r="M182" s="192"/>
      <c r="N182" s="193"/>
      <c r="O182" s="193"/>
      <c r="P182" s="193"/>
      <c r="Q182" s="193"/>
      <c r="R182" s="193"/>
      <c r="S182" s="193"/>
      <c r="T182" s="194"/>
      <c r="AT182" s="188" t="s">
        <v>138</v>
      </c>
      <c r="AU182" s="188" t="s">
        <v>136</v>
      </c>
      <c r="AV182" s="13" t="s">
        <v>136</v>
      </c>
      <c r="AW182" s="13" t="s">
        <v>26</v>
      </c>
      <c r="AX182" s="13" t="s">
        <v>71</v>
      </c>
      <c r="AY182" s="188" t="s">
        <v>129</v>
      </c>
    </row>
    <row r="183" spans="1:65" s="14" customFormat="1">
      <c r="B183" s="195"/>
      <c r="D183" s="183" t="s">
        <v>138</v>
      </c>
      <c r="E183" s="196" t="s">
        <v>1</v>
      </c>
      <c r="F183" s="197" t="s">
        <v>140</v>
      </c>
      <c r="H183" s="198">
        <v>10</v>
      </c>
      <c r="I183" s="199"/>
      <c r="L183" s="195"/>
      <c r="M183" s="200"/>
      <c r="N183" s="201"/>
      <c r="O183" s="201"/>
      <c r="P183" s="201"/>
      <c r="Q183" s="201"/>
      <c r="R183" s="201"/>
      <c r="S183" s="201"/>
      <c r="T183" s="202"/>
      <c r="AT183" s="196" t="s">
        <v>138</v>
      </c>
      <c r="AU183" s="196" t="s">
        <v>136</v>
      </c>
      <c r="AV183" s="14" t="s">
        <v>135</v>
      </c>
      <c r="AW183" s="14" t="s">
        <v>26</v>
      </c>
      <c r="AX183" s="14" t="s">
        <v>78</v>
      </c>
      <c r="AY183" s="196" t="s">
        <v>129</v>
      </c>
    </row>
    <row r="184" spans="1:65" s="2" customFormat="1" ht="24" customHeight="1">
      <c r="A184" s="32"/>
      <c r="B184" s="169"/>
      <c r="C184" s="170" t="s">
        <v>172</v>
      </c>
      <c r="D184" s="170" t="s">
        <v>131</v>
      </c>
      <c r="E184" s="171" t="s">
        <v>583</v>
      </c>
      <c r="F184" s="172" t="s">
        <v>584</v>
      </c>
      <c r="G184" s="173" t="s">
        <v>237</v>
      </c>
      <c r="H184" s="174">
        <v>3.3</v>
      </c>
      <c r="I184" s="175"/>
      <c r="J184" s="176">
        <f>ROUND(I184*H184,2)</f>
        <v>0</v>
      </c>
      <c r="K184" s="177"/>
      <c r="L184" s="33"/>
      <c r="M184" s="178" t="s">
        <v>1</v>
      </c>
      <c r="N184" s="179" t="s">
        <v>37</v>
      </c>
      <c r="O184" s="57"/>
      <c r="P184" s="180">
        <f>O184*H184</f>
        <v>0</v>
      </c>
      <c r="Q184" s="180">
        <v>0</v>
      </c>
      <c r="R184" s="180">
        <f>Q184*H184</f>
        <v>0</v>
      </c>
      <c r="S184" s="180">
        <v>0</v>
      </c>
      <c r="T184" s="181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82" t="s">
        <v>135</v>
      </c>
      <c r="AT184" s="182" t="s">
        <v>131</v>
      </c>
      <c r="AU184" s="182" t="s">
        <v>136</v>
      </c>
      <c r="AY184" s="16" t="s">
        <v>129</v>
      </c>
      <c r="BE184" s="96">
        <f>IF(N184="základná",J184,0)</f>
        <v>0</v>
      </c>
      <c r="BF184" s="96">
        <f>IF(N184="znížená",J184,0)</f>
        <v>0</v>
      </c>
      <c r="BG184" s="96">
        <f>IF(N184="zákl. prenesená",J184,0)</f>
        <v>0</v>
      </c>
      <c r="BH184" s="96">
        <f>IF(N184="zníž. prenesená",J184,0)</f>
        <v>0</v>
      </c>
      <c r="BI184" s="96">
        <f>IF(N184="nulová",J184,0)</f>
        <v>0</v>
      </c>
      <c r="BJ184" s="16" t="s">
        <v>136</v>
      </c>
      <c r="BK184" s="96">
        <f>ROUND(I184*H184,2)</f>
        <v>0</v>
      </c>
      <c r="BL184" s="16" t="s">
        <v>135</v>
      </c>
      <c r="BM184" s="182" t="s">
        <v>204</v>
      </c>
    </row>
    <row r="185" spans="1:65" s="2" customFormat="1" ht="19.5">
      <c r="A185" s="32"/>
      <c r="B185" s="33"/>
      <c r="C185" s="32"/>
      <c r="D185" s="183" t="s">
        <v>137</v>
      </c>
      <c r="E185" s="32"/>
      <c r="F185" s="184" t="s">
        <v>584</v>
      </c>
      <c r="G185" s="32"/>
      <c r="H185" s="32"/>
      <c r="I185" s="105"/>
      <c r="J185" s="32"/>
      <c r="K185" s="32"/>
      <c r="L185" s="33"/>
      <c r="M185" s="185"/>
      <c r="N185" s="186"/>
      <c r="O185" s="57"/>
      <c r="P185" s="57"/>
      <c r="Q185" s="57"/>
      <c r="R185" s="57"/>
      <c r="S185" s="57"/>
      <c r="T185" s="58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6" t="s">
        <v>137</v>
      </c>
      <c r="AU185" s="16" t="s">
        <v>136</v>
      </c>
    </row>
    <row r="186" spans="1:65" s="13" customFormat="1">
      <c r="B186" s="187"/>
      <c r="D186" s="183" t="s">
        <v>138</v>
      </c>
      <c r="E186" s="188" t="s">
        <v>1</v>
      </c>
      <c r="F186" s="189" t="s">
        <v>585</v>
      </c>
      <c r="H186" s="190">
        <v>3.3</v>
      </c>
      <c r="I186" s="191"/>
      <c r="L186" s="187"/>
      <c r="M186" s="192"/>
      <c r="N186" s="193"/>
      <c r="O186" s="193"/>
      <c r="P186" s="193"/>
      <c r="Q186" s="193"/>
      <c r="R186" s="193"/>
      <c r="S186" s="193"/>
      <c r="T186" s="194"/>
      <c r="AT186" s="188" t="s">
        <v>138</v>
      </c>
      <c r="AU186" s="188" t="s">
        <v>136</v>
      </c>
      <c r="AV186" s="13" t="s">
        <v>136</v>
      </c>
      <c r="AW186" s="13" t="s">
        <v>26</v>
      </c>
      <c r="AX186" s="13" t="s">
        <v>71</v>
      </c>
      <c r="AY186" s="188" t="s">
        <v>129</v>
      </c>
    </row>
    <row r="187" spans="1:65" s="14" customFormat="1">
      <c r="B187" s="195"/>
      <c r="D187" s="183" t="s">
        <v>138</v>
      </c>
      <c r="E187" s="196" t="s">
        <v>1</v>
      </c>
      <c r="F187" s="197" t="s">
        <v>140</v>
      </c>
      <c r="H187" s="198">
        <v>3.3</v>
      </c>
      <c r="I187" s="199"/>
      <c r="L187" s="195"/>
      <c r="M187" s="200"/>
      <c r="N187" s="201"/>
      <c r="O187" s="201"/>
      <c r="P187" s="201"/>
      <c r="Q187" s="201"/>
      <c r="R187" s="201"/>
      <c r="S187" s="201"/>
      <c r="T187" s="202"/>
      <c r="AT187" s="196" t="s">
        <v>138</v>
      </c>
      <c r="AU187" s="196" t="s">
        <v>136</v>
      </c>
      <c r="AV187" s="14" t="s">
        <v>135</v>
      </c>
      <c r="AW187" s="14" t="s">
        <v>26</v>
      </c>
      <c r="AX187" s="14" t="s">
        <v>78</v>
      </c>
      <c r="AY187" s="196" t="s">
        <v>129</v>
      </c>
    </row>
    <row r="188" spans="1:65" s="2" customFormat="1" ht="16.5" customHeight="1">
      <c r="A188" s="32"/>
      <c r="B188" s="169"/>
      <c r="C188" s="203" t="s">
        <v>206</v>
      </c>
      <c r="D188" s="203" t="s">
        <v>162</v>
      </c>
      <c r="E188" s="204" t="s">
        <v>586</v>
      </c>
      <c r="F188" s="205" t="s">
        <v>587</v>
      </c>
      <c r="G188" s="206" t="s">
        <v>151</v>
      </c>
      <c r="H188" s="207">
        <v>1.8480000000000001</v>
      </c>
      <c r="I188" s="208"/>
      <c r="J188" s="209">
        <f>ROUND(I188*H188,2)</f>
        <v>0</v>
      </c>
      <c r="K188" s="210"/>
      <c r="L188" s="211"/>
      <c r="M188" s="212" t="s">
        <v>1</v>
      </c>
      <c r="N188" s="213" t="s">
        <v>37</v>
      </c>
      <c r="O188" s="57"/>
      <c r="P188" s="180">
        <f>O188*H188</f>
        <v>0</v>
      </c>
      <c r="Q188" s="180">
        <v>0</v>
      </c>
      <c r="R188" s="180">
        <f>Q188*H188</f>
        <v>0</v>
      </c>
      <c r="S188" s="180">
        <v>0</v>
      </c>
      <c r="T188" s="181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82" t="s">
        <v>152</v>
      </c>
      <c r="AT188" s="182" t="s">
        <v>162</v>
      </c>
      <c r="AU188" s="182" t="s">
        <v>136</v>
      </c>
      <c r="AY188" s="16" t="s">
        <v>129</v>
      </c>
      <c r="BE188" s="96">
        <f>IF(N188="základná",J188,0)</f>
        <v>0</v>
      </c>
      <c r="BF188" s="96">
        <f>IF(N188="znížená",J188,0)</f>
        <v>0</v>
      </c>
      <c r="BG188" s="96">
        <f>IF(N188="zákl. prenesená",J188,0)</f>
        <v>0</v>
      </c>
      <c r="BH188" s="96">
        <f>IF(N188="zníž. prenesená",J188,0)</f>
        <v>0</v>
      </c>
      <c r="BI188" s="96">
        <f>IF(N188="nulová",J188,0)</f>
        <v>0</v>
      </c>
      <c r="BJ188" s="16" t="s">
        <v>136</v>
      </c>
      <c r="BK188" s="96">
        <f>ROUND(I188*H188,2)</f>
        <v>0</v>
      </c>
      <c r="BL188" s="16" t="s">
        <v>135</v>
      </c>
      <c r="BM188" s="182" t="s">
        <v>209</v>
      </c>
    </row>
    <row r="189" spans="1:65" s="2" customFormat="1">
      <c r="A189" s="32"/>
      <c r="B189" s="33"/>
      <c r="C189" s="32"/>
      <c r="D189" s="183" t="s">
        <v>137</v>
      </c>
      <c r="E189" s="32"/>
      <c r="F189" s="184" t="s">
        <v>587</v>
      </c>
      <c r="G189" s="32"/>
      <c r="H189" s="32"/>
      <c r="I189" s="105"/>
      <c r="J189" s="32"/>
      <c r="K189" s="32"/>
      <c r="L189" s="33"/>
      <c r="M189" s="185"/>
      <c r="N189" s="186"/>
      <c r="O189" s="57"/>
      <c r="P189" s="57"/>
      <c r="Q189" s="57"/>
      <c r="R189" s="57"/>
      <c r="S189" s="57"/>
      <c r="T189" s="58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6" t="s">
        <v>137</v>
      </c>
      <c r="AU189" s="16" t="s">
        <v>136</v>
      </c>
    </row>
    <row r="190" spans="1:65" s="13" customFormat="1">
      <c r="B190" s="187"/>
      <c r="D190" s="183" t="s">
        <v>138</v>
      </c>
      <c r="E190" s="188" t="s">
        <v>1</v>
      </c>
      <c r="F190" s="189" t="s">
        <v>588</v>
      </c>
      <c r="H190" s="190">
        <v>1.8480000000000001</v>
      </c>
      <c r="I190" s="191"/>
      <c r="L190" s="187"/>
      <c r="M190" s="192"/>
      <c r="N190" s="193"/>
      <c r="O190" s="193"/>
      <c r="P190" s="193"/>
      <c r="Q190" s="193"/>
      <c r="R190" s="193"/>
      <c r="S190" s="193"/>
      <c r="T190" s="194"/>
      <c r="AT190" s="188" t="s">
        <v>138</v>
      </c>
      <c r="AU190" s="188" t="s">
        <v>136</v>
      </c>
      <c r="AV190" s="13" t="s">
        <v>136</v>
      </c>
      <c r="AW190" s="13" t="s">
        <v>26</v>
      </c>
      <c r="AX190" s="13" t="s">
        <v>71</v>
      </c>
      <c r="AY190" s="188" t="s">
        <v>129</v>
      </c>
    </row>
    <row r="191" spans="1:65" s="14" customFormat="1">
      <c r="B191" s="195"/>
      <c r="D191" s="183" t="s">
        <v>138</v>
      </c>
      <c r="E191" s="196" t="s">
        <v>1</v>
      </c>
      <c r="F191" s="197" t="s">
        <v>140</v>
      </c>
      <c r="H191" s="198">
        <v>1.8480000000000001</v>
      </c>
      <c r="I191" s="199"/>
      <c r="L191" s="195"/>
      <c r="M191" s="200"/>
      <c r="N191" s="201"/>
      <c r="O191" s="201"/>
      <c r="P191" s="201"/>
      <c r="Q191" s="201"/>
      <c r="R191" s="201"/>
      <c r="S191" s="201"/>
      <c r="T191" s="202"/>
      <c r="AT191" s="196" t="s">
        <v>138</v>
      </c>
      <c r="AU191" s="196" t="s">
        <v>136</v>
      </c>
      <c r="AV191" s="14" t="s">
        <v>135</v>
      </c>
      <c r="AW191" s="14" t="s">
        <v>26</v>
      </c>
      <c r="AX191" s="14" t="s">
        <v>78</v>
      </c>
      <c r="AY191" s="196" t="s">
        <v>129</v>
      </c>
    </row>
    <row r="192" spans="1:65" s="2" customFormat="1" ht="16.5" customHeight="1">
      <c r="A192" s="32"/>
      <c r="B192" s="169"/>
      <c r="C192" s="203" t="s">
        <v>176</v>
      </c>
      <c r="D192" s="203" t="s">
        <v>162</v>
      </c>
      <c r="E192" s="204" t="s">
        <v>589</v>
      </c>
      <c r="F192" s="205" t="s">
        <v>590</v>
      </c>
      <c r="G192" s="206" t="s">
        <v>185</v>
      </c>
      <c r="H192" s="207">
        <v>1</v>
      </c>
      <c r="I192" s="208"/>
      <c r="J192" s="209">
        <f>ROUND(I192*H192,2)</f>
        <v>0</v>
      </c>
      <c r="K192" s="210"/>
      <c r="L192" s="211"/>
      <c r="M192" s="212" t="s">
        <v>1</v>
      </c>
      <c r="N192" s="213" t="s">
        <v>37</v>
      </c>
      <c r="O192" s="57"/>
      <c r="P192" s="180">
        <f>O192*H192</f>
        <v>0</v>
      </c>
      <c r="Q192" s="180">
        <v>0</v>
      </c>
      <c r="R192" s="180">
        <f>Q192*H192</f>
        <v>0</v>
      </c>
      <c r="S192" s="180">
        <v>0</v>
      </c>
      <c r="T192" s="18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82" t="s">
        <v>152</v>
      </c>
      <c r="AT192" s="182" t="s">
        <v>162</v>
      </c>
      <c r="AU192" s="182" t="s">
        <v>136</v>
      </c>
      <c r="AY192" s="16" t="s">
        <v>129</v>
      </c>
      <c r="BE192" s="96">
        <f>IF(N192="základná",J192,0)</f>
        <v>0</v>
      </c>
      <c r="BF192" s="96">
        <f>IF(N192="znížená",J192,0)</f>
        <v>0</v>
      </c>
      <c r="BG192" s="96">
        <f>IF(N192="zákl. prenesená",J192,0)</f>
        <v>0</v>
      </c>
      <c r="BH192" s="96">
        <f>IF(N192="zníž. prenesená",J192,0)</f>
        <v>0</v>
      </c>
      <c r="BI192" s="96">
        <f>IF(N192="nulová",J192,0)</f>
        <v>0</v>
      </c>
      <c r="BJ192" s="16" t="s">
        <v>136</v>
      </c>
      <c r="BK192" s="96">
        <f>ROUND(I192*H192,2)</f>
        <v>0</v>
      </c>
      <c r="BL192" s="16" t="s">
        <v>135</v>
      </c>
      <c r="BM192" s="182" t="s">
        <v>214</v>
      </c>
    </row>
    <row r="193" spans="1:65" s="2" customFormat="1">
      <c r="A193" s="32"/>
      <c r="B193" s="33"/>
      <c r="C193" s="32"/>
      <c r="D193" s="183" t="s">
        <v>137</v>
      </c>
      <c r="E193" s="32"/>
      <c r="F193" s="184" t="s">
        <v>590</v>
      </c>
      <c r="G193" s="32"/>
      <c r="H193" s="32"/>
      <c r="I193" s="105"/>
      <c r="J193" s="32"/>
      <c r="K193" s="32"/>
      <c r="L193" s="33"/>
      <c r="M193" s="185"/>
      <c r="N193" s="186"/>
      <c r="O193" s="57"/>
      <c r="P193" s="57"/>
      <c r="Q193" s="57"/>
      <c r="R193" s="57"/>
      <c r="S193" s="57"/>
      <c r="T193" s="58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6" t="s">
        <v>137</v>
      </c>
      <c r="AU193" s="16" t="s">
        <v>136</v>
      </c>
    </row>
    <row r="194" spans="1:65" s="13" customFormat="1">
      <c r="B194" s="187"/>
      <c r="D194" s="183" t="s">
        <v>138</v>
      </c>
      <c r="E194" s="188" t="s">
        <v>1</v>
      </c>
      <c r="F194" s="189" t="s">
        <v>591</v>
      </c>
      <c r="H194" s="190">
        <v>1</v>
      </c>
      <c r="I194" s="191"/>
      <c r="L194" s="187"/>
      <c r="M194" s="192"/>
      <c r="N194" s="193"/>
      <c r="O194" s="193"/>
      <c r="P194" s="193"/>
      <c r="Q194" s="193"/>
      <c r="R194" s="193"/>
      <c r="S194" s="193"/>
      <c r="T194" s="194"/>
      <c r="AT194" s="188" t="s">
        <v>138</v>
      </c>
      <c r="AU194" s="188" t="s">
        <v>136</v>
      </c>
      <c r="AV194" s="13" t="s">
        <v>136</v>
      </c>
      <c r="AW194" s="13" t="s">
        <v>26</v>
      </c>
      <c r="AX194" s="13" t="s">
        <v>71</v>
      </c>
      <c r="AY194" s="188" t="s">
        <v>129</v>
      </c>
    </row>
    <row r="195" spans="1:65" s="14" customFormat="1">
      <c r="B195" s="195"/>
      <c r="D195" s="183" t="s">
        <v>138</v>
      </c>
      <c r="E195" s="196" t="s">
        <v>1</v>
      </c>
      <c r="F195" s="197" t="s">
        <v>140</v>
      </c>
      <c r="H195" s="198">
        <v>1</v>
      </c>
      <c r="I195" s="199"/>
      <c r="L195" s="195"/>
      <c r="M195" s="200"/>
      <c r="N195" s="201"/>
      <c r="O195" s="201"/>
      <c r="P195" s="201"/>
      <c r="Q195" s="201"/>
      <c r="R195" s="201"/>
      <c r="S195" s="201"/>
      <c r="T195" s="202"/>
      <c r="AT195" s="196" t="s">
        <v>138</v>
      </c>
      <c r="AU195" s="196" t="s">
        <v>136</v>
      </c>
      <c r="AV195" s="14" t="s">
        <v>135</v>
      </c>
      <c r="AW195" s="14" t="s">
        <v>26</v>
      </c>
      <c r="AX195" s="14" t="s">
        <v>78</v>
      </c>
      <c r="AY195" s="196" t="s">
        <v>129</v>
      </c>
    </row>
    <row r="196" spans="1:65" s="2" customFormat="1" ht="16.5" customHeight="1">
      <c r="A196" s="32"/>
      <c r="B196" s="169"/>
      <c r="C196" s="170" t="s">
        <v>215</v>
      </c>
      <c r="D196" s="170" t="s">
        <v>131</v>
      </c>
      <c r="E196" s="171" t="s">
        <v>592</v>
      </c>
      <c r="F196" s="172" t="s">
        <v>593</v>
      </c>
      <c r="G196" s="173" t="s">
        <v>185</v>
      </c>
      <c r="H196" s="174">
        <v>1</v>
      </c>
      <c r="I196" s="175"/>
      <c r="J196" s="176">
        <f>ROUND(I196*H196,2)</f>
        <v>0</v>
      </c>
      <c r="K196" s="177"/>
      <c r="L196" s="33"/>
      <c r="M196" s="178" t="s">
        <v>1</v>
      </c>
      <c r="N196" s="179" t="s">
        <v>37</v>
      </c>
      <c r="O196" s="57"/>
      <c r="P196" s="180">
        <f>O196*H196</f>
        <v>0</v>
      </c>
      <c r="Q196" s="180">
        <v>0</v>
      </c>
      <c r="R196" s="180">
        <f>Q196*H196</f>
        <v>0</v>
      </c>
      <c r="S196" s="180">
        <v>0</v>
      </c>
      <c r="T196" s="181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82" t="s">
        <v>135</v>
      </c>
      <c r="AT196" s="182" t="s">
        <v>131</v>
      </c>
      <c r="AU196" s="182" t="s">
        <v>136</v>
      </c>
      <c r="AY196" s="16" t="s">
        <v>129</v>
      </c>
      <c r="BE196" s="96">
        <f>IF(N196="základná",J196,0)</f>
        <v>0</v>
      </c>
      <c r="BF196" s="96">
        <f>IF(N196="znížená",J196,0)</f>
        <v>0</v>
      </c>
      <c r="BG196" s="96">
        <f>IF(N196="zákl. prenesená",J196,0)</f>
        <v>0</v>
      </c>
      <c r="BH196" s="96">
        <f>IF(N196="zníž. prenesená",J196,0)</f>
        <v>0</v>
      </c>
      <c r="BI196" s="96">
        <f>IF(N196="nulová",J196,0)</f>
        <v>0</v>
      </c>
      <c r="BJ196" s="16" t="s">
        <v>136</v>
      </c>
      <c r="BK196" s="96">
        <f>ROUND(I196*H196,2)</f>
        <v>0</v>
      </c>
      <c r="BL196" s="16" t="s">
        <v>135</v>
      </c>
      <c r="BM196" s="182" t="s">
        <v>218</v>
      </c>
    </row>
    <row r="197" spans="1:65" s="2" customFormat="1">
      <c r="A197" s="32"/>
      <c r="B197" s="33"/>
      <c r="C197" s="32"/>
      <c r="D197" s="183" t="s">
        <v>137</v>
      </c>
      <c r="E197" s="32"/>
      <c r="F197" s="184" t="s">
        <v>593</v>
      </c>
      <c r="G197" s="32"/>
      <c r="H197" s="32"/>
      <c r="I197" s="105"/>
      <c r="J197" s="32"/>
      <c r="K197" s="32"/>
      <c r="L197" s="33"/>
      <c r="M197" s="185"/>
      <c r="N197" s="186"/>
      <c r="O197" s="57"/>
      <c r="P197" s="57"/>
      <c r="Q197" s="57"/>
      <c r="R197" s="57"/>
      <c r="S197" s="57"/>
      <c r="T197" s="58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6" t="s">
        <v>137</v>
      </c>
      <c r="AU197" s="16" t="s">
        <v>136</v>
      </c>
    </row>
    <row r="198" spans="1:65" s="13" customFormat="1">
      <c r="B198" s="187"/>
      <c r="D198" s="183" t="s">
        <v>138</v>
      </c>
      <c r="E198" s="188" t="s">
        <v>1</v>
      </c>
      <c r="F198" s="189" t="s">
        <v>591</v>
      </c>
      <c r="H198" s="190">
        <v>1</v>
      </c>
      <c r="I198" s="191"/>
      <c r="L198" s="187"/>
      <c r="M198" s="192"/>
      <c r="N198" s="193"/>
      <c r="O198" s="193"/>
      <c r="P198" s="193"/>
      <c r="Q198" s="193"/>
      <c r="R198" s="193"/>
      <c r="S198" s="193"/>
      <c r="T198" s="194"/>
      <c r="AT198" s="188" t="s">
        <v>138</v>
      </c>
      <c r="AU198" s="188" t="s">
        <v>136</v>
      </c>
      <c r="AV198" s="13" t="s">
        <v>136</v>
      </c>
      <c r="AW198" s="13" t="s">
        <v>26</v>
      </c>
      <c r="AX198" s="13" t="s">
        <v>71</v>
      </c>
      <c r="AY198" s="188" t="s">
        <v>129</v>
      </c>
    </row>
    <row r="199" spans="1:65" s="14" customFormat="1">
      <c r="B199" s="195"/>
      <c r="D199" s="183" t="s">
        <v>138</v>
      </c>
      <c r="E199" s="196" t="s">
        <v>1</v>
      </c>
      <c r="F199" s="197" t="s">
        <v>140</v>
      </c>
      <c r="H199" s="198">
        <v>1</v>
      </c>
      <c r="I199" s="199"/>
      <c r="L199" s="195"/>
      <c r="M199" s="200"/>
      <c r="N199" s="201"/>
      <c r="O199" s="201"/>
      <c r="P199" s="201"/>
      <c r="Q199" s="201"/>
      <c r="R199" s="201"/>
      <c r="S199" s="201"/>
      <c r="T199" s="202"/>
      <c r="AT199" s="196" t="s">
        <v>138</v>
      </c>
      <c r="AU199" s="196" t="s">
        <v>136</v>
      </c>
      <c r="AV199" s="14" t="s">
        <v>135</v>
      </c>
      <c r="AW199" s="14" t="s">
        <v>26</v>
      </c>
      <c r="AX199" s="14" t="s">
        <v>78</v>
      </c>
      <c r="AY199" s="196" t="s">
        <v>129</v>
      </c>
    </row>
    <row r="200" spans="1:65" s="2" customFormat="1" ht="16.5" customHeight="1">
      <c r="A200" s="32"/>
      <c r="B200" s="169"/>
      <c r="C200" s="203" t="s">
        <v>181</v>
      </c>
      <c r="D200" s="203" t="s">
        <v>162</v>
      </c>
      <c r="E200" s="204" t="s">
        <v>594</v>
      </c>
      <c r="F200" s="205" t="s">
        <v>595</v>
      </c>
      <c r="G200" s="206" t="s">
        <v>185</v>
      </c>
      <c r="H200" s="207">
        <v>1</v>
      </c>
      <c r="I200" s="208"/>
      <c r="J200" s="209">
        <f>ROUND(I200*H200,2)</f>
        <v>0</v>
      </c>
      <c r="K200" s="210"/>
      <c r="L200" s="211"/>
      <c r="M200" s="212" t="s">
        <v>1</v>
      </c>
      <c r="N200" s="213" t="s">
        <v>37</v>
      </c>
      <c r="O200" s="57"/>
      <c r="P200" s="180">
        <f>O200*H200</f>
        <v>0</v>
      </c>
      <c r="Q200" s="180">
        <v>0</v>
      </c>
      <c r="R200" s="180">
        <f>Q200*H200</f>
        <v>0</v>
      </c>
      <c r="S200" s="180">
        <v>0</v>
      </c>
      <c r="T200" s="181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82" t="s">
        <v>152</v>
      </c>
      <c r="AT200" s="182" t="s">
        <v>162</v>
      </c>
      <c r="AU200" s="182" t="s">
        <v>136</v>
      </c>
      <c r="AY200" s="16" t="s">
        <v>129</v>
      </c>
      <c r="BE200" s="96">
        <f>IF(N200="základná",J200,0)</f>
        <v>0</v>
      </c>
      <c r="BF200" s="96">
        <f>IF(N200="znížená",J200,0)</f>
        <v>0</v>
      </c>
      <c r="BG200" s="96">
        <f>IF(N200="zákl. prenesená",J200,0)</f>
        <v>0</v>
      </c>
      <c r="BH200" s="96">
        <f>IF(N200="zníž. prenesená",J200,0)</f>
        <v>0</v>
      </c>
      <c r="BI200" s="96">
        <f>IF(N200="nulová",J200,0)</f>
        <v>0</v>
      </c>
      <c r="BJ200" s="16" t="s">
        <v>136</v>
      </c>
      <c r="BK200" s="96">
        <f>ROUND(I200*H200,2)</f>
        <v>0</v>
      </c>
      <c r="BL200" s="16" t="s">
        <v>135</v>
      </c>
      <c r="BM200" s="182" t="s">
        <v>222</v>
      </c>
    </row>
    <row r="201" spans="1:65" s="2" customFormat="1">
      <c r="A201" s="32"/>
      <c r="B201" s="33"/>
      <c r="C201" s="32"/>
      <c r="D201" s="183" t="s">
        <v>137</v>
      </c>
      <c r="E201" s="32"/>
      <c r="F201" s="184" t="s">
        <v>595</v>
      </c>
      <c r="G201" s="32"/>
      <c r="H201" s="32"/>
      <c r="I201" s="105"/>
      <c r="J201" s="32"/>
      <c r="K201" s="32"/>
      <c r="L201" s="33"/>
      <c r="M201" s="185"/>
      <c r="N201" s="186"/>
      <c r="O201" s="57"/>
      <c r="P201" s="57"/>
      <c r="Q201" s="57"/>
      <c r="R201" s="57"/>
      <c r="S201" s="57"/>
      <c r="T201" s="58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6" t="s">
        <v>137</v>
      </c>
      <c r="AU201" s="16" t="s">
        <v>136</v>
      </c>
    </row>
    <row r="202" spans="1:65" s="13" customFormat="1">
      <c r="B202" s="187"/>
      <c r="D202" s="183" t="s">
        <v>138</v>
      </c>
      <c r="E202" s="188" t="s">
        <v>1</v>
      </c>
      <c r="F202" s="189" t="s">
        <v>591</v>
      </c>
      <c r="H202" s="190">
        <v>1</v>
      </c>
      <c r="I202" s="191"/>
      <c r="L202" s="187"/>
      <c r="M202" s="192"/>
      <c r="N202" s="193"/>
      <c r="O202" s="193"/>
      <c r="P202" s="193"/>
      <c r="Q202" s="193"/>
      <c r="R202" s="193"/>
      <c r="S202" s="193"/>
      <c r="T202" s="194"/>
      <c r="AT202" s="188" t="s">
        <v>138</v>
      </c>
      <c r="AU202" s="188" t="s">
        <v>136</v>
      </c>
      <c r="AV202" s="13" t="s">
        <v>136</v>
      </c>
      <c r="AW202" s="13" t="s">
        <v>26</v>
      </c>
      <c r="AX202" s="13" t="s">
        <v>71</v>
      </c>
      <c r="AY202" s="188" t="s">
        <v>129</v>
      </c>
    </row>
    <row r="203" spans="1:65" s="14" customFormat="1">
      <c r="B203" s="195"/>
      <c r="D203" s="183" t="s">
        <v>138</v>
      </c>
      <c r="E203" s="196" t="s">
        <v>1</v>
      </c>
      <c r="F203" s="197" t="s">
        <v>140</v>
      </c>
      <c r="H203" s="198">
        <v>1</v>
      </c>
      <c r="I203" s="199"/>
      <c r="L203" s="195"/>
      <c r="M203" s="200"/>
      <c r="N203" s="201"/>
      <c r="O203" s="201"/>
      <c r="P203" s="201"/>
      <c r="Q203" s="201"/>
      <c r="R203" s="201"/>
      <c r="S203" s="201"/>
      <c r="T203" s="202"/>
      <c r="AT203" s="196" t="s">
        <v>138</v>
      </c>
      <c r="AU203" s="196" t="s">
        <v>136</v>
      </c>
      <c r="AV203" s="14" t="s">
        <v>135</v>
      </c>
      <c r="AW203" s="14" t="s">
        <v>26</v>
      </c>
      <c r="AX203" s="14" t="s">
        <v>78</v>
      </c>
      <c r="AY203" s="196" t="s">
        <v>129</v>
      </c>
    </row>
    <row r="204" spans="1:65" s="2" customFormat="1" ht="16.5" customHeight="1">
      <c r="A204" s="32"/>
      <c r="B204" s="169"/>
      <c r="C204" s="170" t="s">
        <v>223</v>
      </c>
      <c r="D204" s="170" t="s">
        <v>131</v>
      </c>
      <c r="E204" s="171" t="s">
        <v>596</v>
      </c>
      <c r="F204" s="172" t="s">
        <v>597</v>
      </c>
      <c r="G204" s="173" t="s">
        <v>185</v>
      </c>
      <c r="H204" s="174">
        <v>1</v>
      </c>
      <c r="I204" s="175"/>
      <c r="J204" s="176">
        <f>ROUND(I204*H204,2)</f>
        <v>0</v>
      </c>
      <c r="K204" s="177"/>
      <c r="L204" s="33"/>
      <c r="M204" s="178" t="s">
        <v>1</v>
      </c>
      <c r="N204" s="179" t="s">
        <v>37</v>
      </c>
      <c r="O204" s="57"/>
      <c r="P204" s="180">
        <f>O204*H204</f>
        <v>0</v>
      </c>
      <c r="Q204" s="180">
        <v>0</v>
      </c>
      <c r="R204" s="180">
        <f>Q204*H204</f>
        <v>0</v>
      </c>
      <c r="S204" s="180">
        <v>0</v>
      </c>
      <c r="T204" s="181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82" t="s">
        <v>135</v>
      </c>
      <c r="AT204" s="182" t="s">
        <v>131</v>
      </c>
      <c r="AU204" s="182" t="s">
        <v>136</v>
      </c>
      <c r="AY204" s="16" t="s">
        <v>129</v>
      </c>
      <c r="BE204" s="96">
        <f>IF(N204="základná",J204,0)</f>
        <v>0</v>
      </c>
      <c r="BF204" s="96">
        <f>IF(N204="znížená",J204,0)</f>
        <v>0</v>
      </c>
      <c r="BG204" s="96">
        <f>IF(N204="zákl. prenesená",J204,0)</f>
        <v>0</v>
      </c>
      <c r="BH204" s="96">
        <f>IF(N204="zníž. prenesená",J204,0)</f>
        <v>0</v>
      </c>
      <c r="BI204" s="96">
        <f>IF(N204="nulová",J204,0)</f>
        <v>0</v>
      </c>
      <c r="BJ204" s="16" t="s">
        <v>136</v>
      </c>
      <c r="BK204" s="96">
        <f>ROUND(I204*H204,2)</f>
        <v>0</v>
      </c>
      <c r="BL204" s="16" t="s">
        <v>135</v>
      </c>
      <c r="BM204" s="182" t="s">
        <v>226</v>
      </c>
    </row>
    <row r="205" spans="1:65" s="2" customFormat="1">
      <c r="A205" s="32"/>
      <c r="B205" s="33"/>
      <c r="C205" s="32"/>
      <c r="D205" s="183" t="s">
        <v>137</v>
      </c>
      <c r="E205" s="32"/>
      <c r="F205" s="184" t="s">
        <v>597</v>
      </c>
      <c r="G205" s="32"/>
      <c r="H205" s="32"/>
      <c r="I205" s="105"/>
      <c r="J205" s="32"/>
      <c r="K205" s="32"/>
      <c r="L205" s="33"/>
      <c r="M205" s="185"/>
      <c r="N205" s="186"/>
      <c r="O205" s="57"/>
      <c r="P205" s="57"/>
      <c r="Q205" s="57"/>
      <c r="R205" s="57"/>
      <c r="S205" s="57"/>
      <c r="T205" s="58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6" t="s">
        <v>137</v>
      </c>
      <c r="AU205" s="16" t="s">
        <v>136</v>
      </c>
    </row>
    <row r="206" spans="1:65" s="13" customFormat="1">
      <c r="B206" s="187"/>
      <c r="D206" s="183" t="s">
        <v>138</v>
      </c>
      <c r="E206" s="188" t="s">
        <v>1</v>
      </c>
      <c r="F206" s="189" t="s">
        <v>591</v>
      </c>
      <c r="H206" s="190">
        <v>1</v>
      </c>
      <c r="I206" s="191"/>
      <c r="L206" s="187"/>
      <c r="M206" s="192"/>
      <c r="N206" s="193"/>
      <c r="O206" s="193"/>
      <c r="P206" s="193"/>
      <c r="Q206" s="193"/>
      <c r="R206" s="193"/>
      <c r="S206" s="193"/>
      <c r="T206" s="194"/>
      <c r="AT206" s="188" t="s">
        <v>138</v>
      </c>
      <c r="AU206" s="188" t="s">
        <v>136</v>
      </c>
      <c r="AV206" s="13" t="s">
        <v>136</v>
      </c>
      <c r="AW206" s="13" t="s">
        <v>26</v>
      </c>
      <c r="AX206" s="13" t="s">
        <v>71</v>
      </c>
      <c r="AY206" s="188" t="s">
        <v>129</v>
      </c>
    </row>
    <row r="207" spans="1:65" s="14" customFormat="1">
      <c r="B207" s="195"/>
      <c r="D207" s="183" t="s">
        <v>138</v>
      </c>
      <c r="E207" s="196" t="s">
        <v>1</v>
      </c>
      <c r="F207" s="197" t="s">
        <v>140</v>
      </c>
      <c r="H207" s="198">
        <v>1</v>
      </c>
      <c r="I207" s="199"/>
      <c r="L207" s="195"/>
      <c r="M207" s="200"/>
      <c r="N207" s="201"/>
      <c r="O207" s="201"/>
      <c r="P207" s="201"/>
      <c r="Q207" s="201"/>
      <c r="R207" s="201"/>
      <c r="S207" s="201"/>
      <c r="T207" s="202"/>
      <c r="AT207" s="196" t="s">
        <v>138</v>
      </c>
      <c r="AU207" s="196" t="s">
        <v>136</v>
      </c>
      <c r="AV207" s="14" t="s">
        <v>135</v>
      </c>
      <c r="AW207" s="14" t="s">
        <v>26</v>
      </c>
      <c r="AX207" s="14" t="s">
        <v>78</v>
      </c>
      <c r="AY207" s="196" t="s">
        <v>129</v>
      </c>
    </row>
    <row r="208" spans="1:65" s="12" customFormat="1" ht="25.9" customHeight="1">
      <c r="B208" s="156"/>
      <c r="D208" s="157" t="s">
        <v>70</v>
      </c>
      <c r="E208" s="158" t="s">
        <v>248</v>
      </c>
      <c r="F208" s="158" t="s">
        <v>249</v>
      </c>
      <c r="I208" s="159"/>
      <c r="J208" s="160">
        <f>BK208</f>
        <v>0</v>
      </c>
      <c r="L208" s="156"/>
      <c r="M208" s="161"/>
      <c r="N208" s="162"/>
      <c r="O208" s="162"/>
      <c r="P208" s="163">
        <f>P209</f>
        <v>0</v>
      </c>
      <c r="Q208" s="162"/>
      <c r="R208" s="163">
        <f>R209</f>
        <v>0</v>
      </c>
      <c r="S208" s="162"/>
      <c r="T208" s="164">
        <f>T209</f>
        <v>0</v>
      </c>
      <c r="AR208" s="157" t="s">
        <v>136</v>
      </c>
      <c r="AT208" s="165" t="s">
        <v>70</v>
      </c>
      <c r="AU208" s="165" t="s">
        <v>71</v>
      </c>
      <c r="AY208" s="157" t="s">
        <v>129</v>
      </c>
      <c r="BK208" s="166">
        <f>BK209</f>
        <v>0</v>
      </c>
    </row>
    <row r="209" spans="1:65" s="12" customFormat="1" ht="22.9" customHeight="1">
      <c r="B209" s="156"/>
      <c r="D209" s="157" t="s">
        <v>70</v>
      </c>
      <c r="E209" s="167" t="s">
        <v>598</v>
      </c>
      <c r="F209" s="167" t="s">
        <v>599</v>
      </c>
      <c r="I209" s="159"/>
      <c r="J209" s="168">
        <f>BK209</f>
        <v>0</v>
      </c>
      <c r="L209" s="156"/>
      <c r="M209" s="161"/>
      <c r="N209" s="162"/>
      <c r="O209" s="162"/>
      <c r="P209" s="163">
        <f>SUM(P210:P228)</f>
        <v>0</v>
      </c>
      <c r="Q209" s="162"/>
      <c r="R209" s="163">
        <f>SUM(R210:R228)</f>
        <v>0</v>
      </c>
      <c r="S209" s="162"/>
      <c r="T209" s="164">
        <f>SUM(T210:T228)</f>
        <v>0</v>
      </c>
      <c r="AR209" s="157" t="s">
        <v>136</v>
      </c>
      <c r="AT209" s="165" t="s">
        <v>70</v>
      </c>
      <c r="AU209" s="165" t="s">
        <v>78</v>
      </c>
      <c r="AY209" s="157" t="s">
        <v>129</v>
      </c>
      <c r="BK209" s="166">
        <f>SUM(BK210:BK228)</f>
        <v>0</v>
      </c>
    </row>
    <row r="210" spans="1:65" s="2" customFormat="1" ht="16.5" customHeight="1">
      <c r="A210" s="32"/>
      <c r="B210" s="169"/>
      <c r="C210" s="203" t="s">
        <v>7</v>
      </c>
      <c r="D210" s="203" t="s">
        <v>162</v>
      </c>
      <c r="E210" s="204" t="s">
        <v>600</v>
      </c>
      <c r="F210" s="205" t="s">
        <v>601</v>
      </c>
      <c r="G210" s="206" t="s">
        <v>354</v>
      </c>
      <c r="H210" s="207">
        <v>0.7</v>
      </c>
      <c r="I210" s="208"/>
      <c r="J210" s="209">
        <f>ROUND(I210*H210,2)</f>
        <v>0</v>
      </c>
      <c r="K210" s="210"/>
      <c r="L210" s="211"/>
      <c r="M210" s="212" t="s">
        <v>1</v>
      </c>
      <c r="N210" s="213" t="s">
        <v>37</v>
      </c>
      <c r="O210" s="57"/>
      <c r="P210" s="180">
        <f>O210*H210</f>
        <v>0</v>
      </c>
      <c r="Q210" s="180">
        <v>0</v>
      </c>
      <c r="R210" s="180">
        <f>Q210*H210</f>
        <v>0</v>
      </c>
      <c r="S210" s="180">
        <v>0</v>
      </c>
      <c r="T210" s="181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82" t="s">
        <v>214</v>
      </c>
      <c r="AT210" s="182" t="s">
        <v>162</v>
      </c>
      <c r="AU210" s="182" t="s">
        <v>136</v>
      </c>
      <c r="AY210" s="16" t="s">
        <v>129</v>
      </c>
      <c r="BE210" s="96">
        <f>IF(N210="základná",J210,0)</f>
        <v>0</v>
      </c>
      <c r="BF210" s="96">
        <f>IF(N210="znížená",J210,0)</f>
        <v>0</v>
      </c>
      <c r="BG210" s="96">
        <f>IF(N210="zákl. prenesená",J210,0)</f>
        <v>0</v>
      </c>
      <c r="BH210" s="96">
        <f>IF(N210="zníž. prenesená",J210,0)</f>
        <v>0</v>
      </c>
      <c r="BI210" s="96">
        <f>IF(N210="nulová",J210,0)</f>
        <v>0</v>
      </c>
      <c r="BJ210" s="16" t="s">
        <v>136</v>
      </c>
      <c r="BK210" s="96">
        <f>ROUND(I210*H210,2)</f>
        <v>0</v>
      </c>
      <c r="BL210" s="16" t="s">
        <v>176</v>
      </c>
      <c r="BM210" s="182" t="s">
        <v>231</v>
      </c>
    </row>
    <row r="211" spans="1:65" s="2" customFormat="1">
      <c r="A211" s="32"/>
      <c r="B211" s="33"/>
      <c r="C211" s="32"/>
      <c r="D211" s="183" t="s">
        <v>137</v>
      </c>
      <c r="E211" s="32"/>
      <c r="F211" s="184" t="s">
        <v>601</v>
      </c>
      <c r="G211" s="32"/>
      <c r="H211" s="32"/>
      <c r="I211" s="105"/>
      <c r="J211" s="32"/>
      <c r="K211" s="32"/>
      <c r="L211" s="33"/>
      <c r="M211" s="185"/>
      <c r="N211" s="186"/>
      <c r="O211" s="57"/>
      <c r="P211" s="57"/>
      <c r="Q211" s="57"/>
      <c r="R211" s="57"/>
      <c r="S211" s="57"/>
      <c r="T211" s="58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6" t="s">
        <v>137</v>
      </c>
      <c r="AU211" s="16" t="s">
        <v>136</v>
      </c>
    </row>
    <row r="212" spans="1:65" s="13" customFormat="1">
      <c r="B212" s="187"/>
      <c r="D212" s="183" t="s">
        <v>138</v>
      </c>
      <c r="E212" s="188" t="s">
        <v>1</v>
      </c>
      <c r="F212" s="189" t="s">
        <v>602</v>
      </c>
      <c r="H212" s="190">
        <v>0.7</v>
      </c>
      <c r="I212" s="191"/>
      <c r="L212" s="187"/>
      <c r="M212" s="192"/>
      <c r="N212" s="193"/>
      <c r="O212" s="193"/>
      <c r="P212" s="193"/>
      <c r="Q212" s="193"/>
      <c r="R212" s="193"/>
      <c r="S212" s="193"/>
      <c r="T212" s="194"/>
      <c r="AT212" s="188" t="s">
        <v>138</v>
      </c>
      <c r="AU212" s="188" t="s">
        <v>136</v>
      </c>
      <c r="AV212" s="13" t="s">
        <v>136</v>
      </c>
      <c r="AW212" s="13" t="s">
        <v>26</v>
      </c>
      <c r="AX212" s="13" t="s">
        <v>71</v>
      </c>
      <c r="AY212" s="188" t="s">
        <v>129</v>
      </c>
    </row>
    <row r="213" spans="1:65" s="14" customFormat="1">
      <c r="B213" s="195"/>
      <c r="D213" s="183" t="s">
        <v>138</v>
      </c>
      <c r="E213" s="196" t="s">
        <v>1</v>
      </c>
      <c r="F213" s="197" t="s">
        <v>140</v>
      </c>
      <c r="H213" s="198">
        <v>0.7</v>
      </c>
      <c r="I213" s="199"/>
      <c r="L213" s="195"/>
      <c r="M213" s="200"/>
      <c r="N213" s="201"/>
      <c r="O213" s="201"/>
      <c r="P213" s="201"/>
      <c r="Q213" s="201"/>
      <c r="R213" s="201"/>
      <c r="S213" s="201"/>
      <c r="T213" s="202"/>
      <c r="AT213" s="196" t="s">
        <v>138</v>
      </c>
      <c r="AU213" s="196" t="s">
        <v>136</v>
      </c>
      <c r="AV213" s="14" t="s">
        <v>135</v>
      </c>
      <c r="AW213" s="14" t="s">
        <v>26</v>
      </c>
      <c r="AX213" s="14" t="s">
        <v>78</v>
      </c>
      <c r="AY213" s="196" t="s">
        <v>129</v>
      </c>
    </row>
    <row r="214" spans="1:65" s="2" customFormat="1" ht="24" customHeight="1">
      <c r="A214" s="32"/>
      <c r="B214" s="169"/>
      <c r="C214" s="170" t="s">
        <v>234</v>
      </c>
      <c r="D214" s="170" t="s">
        <v>131</v>
      </c>
      <c r="E214" s="171" t="s">
        <v>603</v>
      </c>
      <c r="F214" s="172" t="s">
        <v>604</v>
      </c>
      <c r="G214" s="173" t="s">
        <v>151</v>
      </c>
      <c r="H214" s="174">
        <v>3.15</v>
      </c>
      <c r="I214" s="175"/>
      <c r="J214" s="176">
        <f>ROUND(I214*H214,2)</f>
        <v>0</v>
      </c>
      <c r="K214" s="177"/>
      <c r="L214" s="33"/>
      <c r="M214" s="178" t="s">
        <v>1</v>
      </c>
      <c r="N214" s="179" t="s">
        <v>37</v>
      </c>
      <c r="O214" s="57"/>
      <c r="P214" s="180">
        <f>O214*H214</f>
        <v>0</v>
      </c>
      <c r="Q214" s="180">
        <v>0</v>
      </c>
      <c r="R214" s="180">
        <f>Q214*H214</f>
        <v>0</v>
      </c>
      <c r="S214" s="180">
        <v>0</v>
      </c>
      <c r="T214" s="181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82" t="s">
        <v>176</v>
      </c>
      <c r="AT214" s="182" t="s">
        <v>131</v>
      </c>
      <c r="AU214" s="182" t="s">
        <v>136</v>
      </c>
      <c r="AY214" s="16" t="s">
        <v>129</v>
      </c>
      <c r="BE214" s="96">
        <f>IF(N214="základná",J214,0)</f>
        <v>0</v>
      </c>
      <c r="BF214" s="96">
        <f>IF(N214="znížená",J214,0)</f>
        <v>0</v>
      </c>
      <c r="BG214" s="96">
        <f>IF(N214="zákl. prenesená",J214,0)</f>
        <v>0</v>
      </c>
      <c r="BH214" s="96">
        <f>IF(N214="zníž. prenesená",J214,0)</f>
        <v>0</v>
      </c>
      <c r="BI214" s="96">
        <f>IF(N214="nulová",J214,0)</f>
        <v>0</v>
      </c>
      <c r="BJ214" s="16" t="s">
        <v>136</v>
      </c>
      <c r="BK214" s="96">
        <f>ROUND(I214*H214,2)</f>
        <v>0</v>
      </c>
      <c r="BL214" s="16" t="s">
        <v>176</v>
      </c>
      <c r="BM214" s="182" t="s">
        <v>238</v>
      </c>
    </row>
    <row r="215" spans="1:65" s="2" customFormat="1" ht="19.5">
      <c r="A215" s="32"/>
      <c r="B215" s="33"/>
      <c r="C215" s="32"/>
      <c r="D215" s="183" t="s">
        <v>137</v>
      </c>
      <c r="E215" s="32"/>
      <c r="F215" s="184" t="s">
        <v>604</v>
      </c>
      <c r="G215" s="32"/>
      <c r="H215" s="32"/>
      <c r="I215" s="105"/>
      <c r="J215" s="32"/>
      <c r="K215" s="32"/>
      <c r="L215" s="33"/>
      <c r="M215" s="185"/>
      <c r="N215" s="186"/>
      <c r="O215" s="57"/>
      <c r="P215" s="57"/>
      <c r="Q215" s="57"/>
      <c r="R215" s="57"/>
      <c r="S215" s="57"/>
      <c r="T215" s="58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6" t="s">
        <v>137</v>
      </c>
      <c r="AU215" s="16" t="s">
        <v>136</v>
      </c>
    </row>
    <row r="216" spans="1:65" s="13" customFormat="1">
      <c r="B216" s="187"/>
      <c r="D216" s="183" t="s">
        <v>138</v>
      </c>
      <c r="E216" s="188" t="s">
        <v>1</v>
      </c>
      <c r="F216" s="189" t="s">
        <v>605</v>
      </c>
      <c r="H216" s="190">
        <v>3.15</v>
      </c>
      <c r="I216" s="191"/>
      <c r="L216" s="187"/>
      <c r="M216" s="192"/>
      <c r="N216" s="193"/>
      <c r="O216" s="193"/>
      <c r="P216" s="193"/>
      <c r="Q216" s="193"/>
      <c r="R216" s="193"/>
      <c r="S216" s="193"/>
      <c r="T216" s="194"/>
      <c r="AT216" s="188" t="s">
        <v>138</v>
      </c>
      <c r="AU216" s="188" t="s">
        <v>136</v>
      </c>
      <c r="AV216" s="13" t="s">
        <v>136</v>
      </c>
      <c r="AW216" s="13" t="s">
        <v>26</v>
      </c>
      <c r="AX216" s="13" t="s">
        <v>71</v>
      </c>
      <c r="AY216" s="188" t="s">
        <v>129</v>
      </c>
    </row>
    <row r="217" spans="1:65" s="14" customFormat="1">
      <c r="B217" s="195"/>
      <c r="D217" s="183" t="s">
        <v>138</v>
      </c>
      <c r="E217" s="196" t="s">
        <v>1</v>
      </c>
      <c r="F217" s="197" t="s">
        <v>140</v>
      </c>
      <c r="H217" s="198">
        <v>3.15</v>
      </c>
      <c r="I217" s="199"/>
      <c r="L217" s="195"/>
      <c r="M217" s="200"/>
      <c r="N217" s="201"/>
      <c r="O217" s="201"/>
      <c r="P217" s="201"/>
      <c r="Q217" s="201"/>
      <c r="R217" s="201"/>
      <c r="S217" s="201"/>
      <c r="T217" s="202"/>
      <c r="AT217" s="196" t="s">
        <v>138</v>
      </c>
      <c r="AU217" s="196" t="s">
        <v>136</v>
      </c>
      <c r="AV217" s="14" t="s">
        <v>135</v>
      </c>
      <c r="AW217" s="14" t="s">
        <v>26</v>
      </c>
      <c r="AX217" s="14" t="s">
        <v>78</v>
      </c>
      <c r="AY217" s="196" t="s">
        <v>129</v>
      </c>
    </row>
    <row r="218" spans="1:65" s="2" customFormat="1" ht="16.5" customHeight="1">
      <c r="A218" s="32"/>
      <c r="B218" s="169"/>
      <c r="C218" s="203" t="s">
        <v>190</v>
      </c>
      <c r="D218" s="203" t="s">
        <v>162</v>
      </c>
      <c r="E218" s="204" t="s">
        <v>606</v>
      </c>
      <c r="F218" s="205" t="s">
        <v>607</v>
      </c>
      <c r="G218" s="206" t="s">
        <v>151</v>
      </c>
      <c r="H218" s="207">
        <v>3.35</v>
      </c>
      <c r="I218" s="208"/>
      <c r="J218" s="209">
        <f>ROUND(I218*H218,2)</f>
        <v>0</v>
      </c>
      <c r="K218" s="210"/>
      <c r="L218" s="211"/>
      <c r="M218" s="212" t="s">
        <v>1</v>
      </c>
      <c r="N218" s="213" t="s">
        <v>37</v>
      </c>
      <c r="O218" s="57"/>
      <c r="P218" s="180">
        <f>O218*H218</f>
        <v>0</v>
      </c>
      <c r="Q218" s="180">
        <v>0</v>
      </c>
      <c r="R218" s="180">
        <f>Q218*H218</f>
        <v>0</v>
      </c>
      <c r="S218" s="180">
        <v>0</v>
      </c>
      <c r="T218" s="181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82" t="s">
        <v>214</v>
      </c>
      <c r="AT218" s="182" t="s">
        <v>162</v>
      </c>
      <c r="AU218" s="182" t="s">
        <v>136</v>
      </c>
      <c r="AY218" s="16" t="s">
        <v>129</v>
      </c>
      <c r="BE218" s="96">
        <f>IF(N218="základná",J218,0)</f>
        <v>0</v>
      </c>
      <c r="BF218" s="96">
        <f>IF(N218="znížená",J218,0)</f>
        <v>0</v>
      </c>
      <c r="BG218" s="96">
        <f>IF(N218="zákl. prenesená",J218,0)</f>
        <v>0</v>
      </c>
      <c r="BH218" s="96">
        <f>IF(N218="zníž. prenesená",J218,0)</f>
        <v>0</v>
      </c>
      <c r="BI218" s="96">
        <f>IF(N218="nulová",J218,0)</f>
        <v>0</v>
      </c>
      <c r="BJ218" s="16" t="s">
        <v>136</v>
      </c>
      <c r="BK218" s="96">
        <f>ROUND(I218*H218,2)</f>
        <v>0</v>
      </c>
      <c r="BL218" s="16" t="s">
        <v>176</v>
      </c>
      <c r="BM218" s="182" t="s">
        <v>241</v>
      </c>
    </row>
    <row r="219" spans="1:65" s="2" customFormat="1">
      <c r="A219" s="32"/>
      <c r="B219" s="33"/>
      <c r="C219" s="32"/>
      <c r="D219" s="183" t="s">
        <v>137</v>
      </c>
      <c r="E219" s="32"/>
      <c r="F219" s="184" t="s">
        <v>607</v>
      </c>
      <c r="G219" s="32"/>
      <c r="H219" s="32"/>
      <c r="I219" s="105"/>
      <c r="J219" s="32"/>
      <c r="K219" s="32"/>
      <c r="L219" s="33"/>
      <c r="M219" s="185"/>
      <c r="N219" s="186"/>
      <c r="O219" s="57"/>
      <c r="P219" s="57"/>
      <c r="Q219" s="57"/>
      <c r="R219" s="57"/>
      <c r="S219" s="57"/>
      <c r="T219" s="58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6" t="s">
        <v>137</v>
      </c>
      <c r="AU219" s="16" t="s">
        <v>136</v>
      </c>
    </row>
    <row r="220" spans="1:65" s="13" customFormat="1">
      <c r="B220" s="187"/>
      <c r="D220" s="183" t="s">
        <v>138</v>
      </c>
      <c r="E220" s="188" t="s">
        <v>1</v>
      </c>
      <c r="F220" s="189" t="s">
        <v>605</v>
      </c>
      <c r="H220" s="190">
        <v>3.15</v>
      </c>
      <c r="I220" s="191"/>
      <c r="L220" s="187"/>
      <c r="M220" s="192"/>
      <c r="N220" s="193"/>
      <c r="O220" s="193"/>
      <c r="P220" s="193"/>
      <c r="Q220" s="193"/>
      <c r="R220" s="193"/>
      <c r="S220" s="193"/>
      <c r="T220" s="194"/>
      <c r="AT220" s="188" t="s">
        <v>138</v>
      </c>
      <c r="AU220" s="188" t="s">
        <v>136</v>
      </c>
      <c r="AV220" s="13" t="s">
        <v>136</v>
      </c>
      <c r="AW220" s="13" t="s">
        <v>26</v>
      </c>
      <c r="AX220" s="13" t="s">
        <v>71</v>
      </c>
      <c r="AY220" s="188" t="s">
        <v>129</v>
      </c>
    </row>
    <row r="221" spans="1:65" s="13" customFormat="1">
      <c r="B221" s="187"/>
      <c r="D221" s="183" t="s">
        <v>138</v>
      </c>
      <c r="E221" s="188" t="s">
        <v>1</v>
      </c>
      <c r="F221" s="189" t="s">
        <v>167</v>
      </c>
      <c r="H221" s="190">
        <v>0.2</v>
      </c>
      <c r="I221" s="191"/>
      <c r="L221" s="187"/>
      <c r="M221" s="192"/>
      <c r="N221" s="193"/>
      <c r="O221" s="193"/>
      <c r="P221" s="193"/>
      <c r="Q221" s="193"/>
      <c r="R221" s="193"/>
      <c r="S221" s="193"/>
      <c r="T221" s="194"/>
      <c r="AT221" s="188" t="s">
        <v>138</v>
      </c>
      <c r="AU221" s="188" t="s">
        <v>136</v>
      </c>
      <c r="AV221" s="13" t="s">
        <v>136</v>
      </c>
      <c r="AW221" s="13" t="s">
        <v>26</v>
      </c>
      <c r="AX221" s="13" t="s">
        <v>71</v>
      </c>
      <c r="AY221" s="188" t="s">
        <v>129</v>
      </c>
    </row>
    <row r="222" spans="1:65" s="14" customFormat="1">
      <c r="B222" s="195"/>
      <c r="D222" s="183" t="s">
        <v>138</v>
      </c>
      <c r="E222" s="196" t="s">
        <v>1</v>
      </c>
      <c r="F222" s="197" t="s">
        <v>140</v>
      </c>
      <c r="H222" s="198">
        <v>3.35</v>
      </c>
      <c r="I222" s="199"/>
      <c r="L222" s="195"/>
      <c r="M222" s="200"/>
      <c r="N222" s="201"/>
      <c r="O222" s="201"/>
      <c r="P222" s="201"/>
      <c r="Q222" s="201"/>
      <c r="R222" s="201"/>
      <c r="S222" s="201"/>
      <c r="T222" s="202"/>
      <c r="AT222" s="196" t="s">
        <v>138</v>
      </c>
      <c r="AU222" s="196" t="s">
        <v>136</v>
      </c>
      <c r="AV222" s="14" t="s">
        <v>135</v>
      </c>
      <c r="AW222" s="14" t="s">
        <v>26</v>
      </c>
      <c r="AX222" s="14" t="s">
        <v>78</v>
      </c>
      <c r="AY222" s="196" t="s">
        <v>129</v>
      </c>
    </row>
    <row r="223" spans="1:65" s="2" customFormat="1" ht="24" customHeight="1">
      <c r="A223" s="32"/>
      <c r="B223" s="169"/>
      <c r="C223" s="170" t="s">
        <v>243</v>
      </c>
      <c r="D223" s="170" t="s">
        <v>131</v>
      </c>
      <c r="E223" s="171" t="s">
        <v>608</v>
      </c>
      <c r="F223" s="172" t="s">
        <v>609</v>
      </c>
      <c r="G223" s="173" t="s">
        <v>151</v>
      </c>
      <c r="H223" s="174">
        <v>3.15</v>
      </c>
      <c r="I223" s="175"/>
      <c r="J223" s="176">
        <f>ROUND(I223*H223,2)</f>
        <v>0</v>
      </c>
      <c r="K223" s="177"/>
      <c r="L223" s="33"/>
      <c r="M223" s="178" t="s">
        <v>1</v>
      </c>
      <c r="N223" s="179" t="s">
        <v>37</v>
      </c>
      <c r="O223" s="57"/>
      <c r="P223" s="180">
        <f>O223*H223</f>
        <v>0</v>
      </c>
      <c r="Q223" s="180">
        <v>0</v>
      </c>
      <c r="R223" s="180">
        <f>Q223*H223</f>
        <v>0</v>
      </c>
      <c r="S223" s="180">
        <v>0</v>
      </c>
      <c r="T223" s="181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82" t="s">
        <v>176</v>
      </c>
      <c r="AT223" s="182" t="s">
        <v>131</v>
      </c>
      <c r="AU223" s="182" t="s">
        <v>136</v>
      </c>
      <c r="AY223" s="16" t="s">
        <v>129</v>
      </c>
      <c r="BE223" s="96">
        <f>IF(N223="základná",J223,0)</f>
        <v>0</v>
      </c>
      <c r="BF223" s="96">
        <f>IF(N223="znížená",J223,0)</f>
        <v>0</v>
      </c>
      <c r="BG223" s="96">
        <f>IF(N223="zákl. prenesená",J223,0)</f>
        <v>0</v>
      </c>
      <c r="BH223" s="96">
        <f>IF(N223="zníž. prenesená",J223,0)</f>
        <v>0</v>
      </c>
      <c r="BI223" s="96">
        <f>IF(N223="nulová",J223,0)</f>
        <v>0</v>
      </c>
      <c r="BJ223" s="16" t="s">
        <v>136</v>
      </c>
      <c r="BK223" s="96">
        <f>ROUND(I223*H223,2)</f>
        <v>0</v>
      </c>
      <c r="BL223" s="16" t="s">
        <v>176</v>
      </c>
      <c r="BM223" s="182" t="s">
        <v>246</v>
      </c>
    </row>
    <row r="224" spans="1:65" s="2" customFormat="1" ht="19.5">
      <c r="A224" s="32"/>
      <c r="B224" s="33"/>
      <c r="C224" s="32"/>
      <c r="D224" s="183" t="s">
        <v>137</v>
      </c>
      <c r="E224" s="32"/>
      <c r="F224" s="184" t="s">
        <v>609</v>
      </c>
      <c r="G224" s="32"/>
      <c r="H224" s="32"/>
      <c r="I224" s="105"/>
      <c r="J224" s="32"/>
      <c r="K224" s="32"/>
      <c r="L224" s="33"/>
      <c r="M224" s="185"/>
      <c r="N224" s="186"/>
      <c r="O224" s="57"/>
      <c r="P224" s="57"/>
      <c r="Q224" s="57"/>
      <c r="R224" s="57"/>
      <c r="S224" s="57"/>
      <c r="T224" s="58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6" t="s">
        <v>137</v>
      </c>
      <c r="AU224" s="16" t="s">
        <v>136</v>
      </c>
    </row>
    <row r="225" spans="1:65" s="13" customFormat="1">
      <c r="B225" s="187"/>
      <c r="D225" s="183" t="s">
        <v>138</v>
      </c>
      <c r="E225" s="188" t="s">
        <v>1</v>
      </c>
      <c r="F225" s="189" t="s">
        <v>605</v>
      </c>
      <c r="H225" s="190">
        <v>3.15</v>
      </c>
      <c r="I225" s="191"/>
      <c r="L225" s="187"/>
      <c r="M225" s="192"/>
      <c r="N225" s="193"/>
      <c r="O225" s="193"/>
      <c r="P225" s="193"/>
      <c r="Q225" s="193"/>
      <c r="R225" s="193"/>
      <c r="S225" s="193"/>
      <c r="T225" s="194"/>
      <c r="AT225" s="188" t="s">
        <v>138</v>
      </c>
      <c r="AU225" s="188" t="s">
        <v>136</v>
      </c>
      <c r="AV225" s="13" t="s">
        <v>136</v>
      </c>
      <c r="AW225" s="13" t="s">
        <v>26</v>
      </c>
      <c r="AX225" s="13" t="s">
        <v>71</v>
      </c>
      <c r="AY225" s="188" t="s">
        <v>129</v>
      </c>
    </row>
    <row r="226" spans="1:65" s="14" customFormat="1">
      <c r="B226" s="195"/>
      <c r="D226" s="183" t="s">
        <v>138</v>
      </c>
      <c r="E226" s="196" t="s">
        <v>1</v>
      </c>
      <c r="F226" s="197" t="s">
        <v>140</v>
      </c>
      <c r="H226" s="198">
        <v>3.15</v>
      </c>
      <c r="I226" s="199"/>
      <c r="L226" s="195"/>
      <c r="M226" s="200"/>
      <c r="N226" s="201"/>
      <c r="O226" s="201"/>
      <c r="P226" s="201"/>
      <c r="Q226" s="201"/>
      <c r="R226" s="201"/>
      <c r="S226" s="201"/>
      <c r="T226" s="202"/>
      <c r="AT226" s="196" t="s">
        <v>138</v>
      </c>
      <c r="AU226" s="196" t="s">
        <v>136</v>
      </c>
      <c r="AV226" s="14" t="s">
        <v>135</v>
      </c>
      <c r="AW226" s="14" t="s">
        <v>26</v>
      </c>
      <c r="AX226" s="14" t="s">
        <v>78</v>
      </c>
      <c r="AY226" s="196" t="s">
        <v>129</v>
      </c>
    </row>
    <row r="227" spans="1:65" s="2" customFormat="1" ht="24" customHeight="1">
      <c r="A227" s="32"/>
      <c r="B227" s="169"/>
      <c r="C227" s="170">
        <v>24</v>
      </c>
      <c r="D227" s="170" t="s">
        <v>131</v>
      </c>
      <c r="E227" s="171" t="s">
        <v>610</v>
      </c>
      <c r="F227" s="172" t="s">
        <v>611</v>
      </c>
      <c r="G227" s="173" t="s">
        <v>612</v>
      </c>
      <c r="H227" s="217">
        <v>0.24199999999999999</v>
      </c>
      <c r="I227" s="175"/>
      <c r="J227" s="176">
        <f>ROUND(I227*H227,2)</f>
        <v>0</v>
      </c>
      <c r="K227" s="177"/>
      <c r="L227" s="33"/>
      <c r="M227" s="178" t="s">
        <v>1</v>
      </c>
      <c r="N227" s="179" t="s">
        <v>37</v>
      </c>
      <c r="O227" s="57"/>
      <c r="P227" s="180">
        <f>O227*H227</f>
        <v>0</v>
      </c>
      <c r="Q227" s="180">
        <v>0</v>
      </c>
      <c r="R227" s="180">
        <f>Q227*H227</f>
        <v>0</v>
      </c>
      <c r="S227" s="180">
        <v>0</v>
      </c>
      <c r="T227" s="181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82" t="s">
        <v>176</v>
      </c>
      <c r="AT227" s="182" t="s">
        <v>131</v>
      </c>
      <c r="AU227" s="182" t="s">
        <v>136</v>
      </c>
      <c r="AY227" s="16" t="s">
        <v>129</v>
      </c>
      <c r="BE227" s="96">
        <f>IF(N227="základná",J227,0)</f>
        <v>0</v>
      </c>
      <c r="BF227" s="96">
        <f>IF(N227="znížená",J227,0)</f>
        <v>0</v>
      </c>
      <c r="BG227" s="96">
        <f>IF(N227="zákl. prenesená",J227,0)</f>
        <v>0</v>
      </c>
      <c r="BH227" s="96">
        <f>IF(N227="zníž. prenesená",J227,0)</f>
        <v>0</v>
      </c>
      <c r="BI227" s="96">
        <f>IF(N227="nulová",J227,0)</f>
        <v>0</v>
      </c>
      <c r="BJ227" s="16" t="s">
        <v>136</v>
      </c>
      <c r="BK227" s="96">
        <f>ROUND(I227*H227,2)</f>
        <v>0</v>
      </c>
      <c r="BL227" s="16" t="s">
        <v>176</v>
      </c>
      <c r="BM227" s="182" t="s">
        <v>613</v>
      </c>
    </row>
    <row r="228" spans="1:65" s="2" customFormat="1">
      <c r="A228" s="32"/>
      <c r="B228" s="33"/>
      <c r="C228" s="32"/>
      <c r="D228" s="183" t="s">
        <v>137</v>
      </c>
      <c r="E228" s="32"/>
      <c r="F228" s="184" t="s">
        <v>611</v>
      </c>
      <c r="G228" s="32"/>
      <c r="H228" s="32"/>
      <c r="I228" s="105"/>
      <c r="J228" s="32"/>
      <c r="K228" s="32"/>
      <c r="L228" s="33"/>
      <c r="M228" s="185"/>
      <c r="N228" s="186"/>
      <c r="O228" s="57"/>
      <c r="P228" s="57"/>
      <c r="Q228" s="57"/>
      <c r="R228" s="57"/>
      <c r="S228" s="57"/>
      <c r="T228" s="58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6" t="s">
        <v>137</v>
      </c>
      <c r="AU228" s="16" t="s">
        <v>136</v>
      </c>
    </row>
    <row r="229" spans="1:65" s="12" customFormat="1" ht="25.9" customHeight="1">
      <c r="B229" s="156"/>
      <c r="D229" s="157" t="s">
        <v>70</v>
      </c>
      <c r="E229" s="158" t="s">
        <v>540</v>
      </c>
      <c r="F229" s="158" t="s">
        <v>541</v>
      </c>
      <c r="I229" s="159"/>
      <c r="J229" s="160">
        <f>BK229</f>
        <v>0</v>
      </c>
      <c r="L229" s="156"/>
      <c r="M229" s="161"/>
      <c r="N229" s="162"/>
      <c r="O229" s="162"/>
      <c r="P229" s="163">
        <f>P230</f>
        <v>0</v>
      </c>
      <c r="Q229" s="162"/>
      <c r="R229" s="163">
        <f>R230</f>
        <v>0</v>
      </c>
      <c r="S229" s="162"/>
      <c r="T229" s="164">
        <f>T230</f>
        <v>0</v>
      </c>
      <c r="AR229" s="157" t="s">
        <v>157</v>
      </c>
      <c r="AT229" s="165" t="s">
        <v>70</v>
      </c>
      <c r="AU229" s="165" t="s">
        <v>71</v>
      </c>
      <c r="AY229" s="157" t="s">
        <v>129</v>
      </c>
      <c r="BK229" s="166">
        <f>BK230</f>
        <v>0</v>
      </c>
    </row>
    <row r="230" spans="1:65" s="12" customFormat="1" ht="22.9" customHeight="1">
      <c r="B230" s="156"/>
      <c r="D230" s="157" t="s">
        <v>70</v>
      </c>
      <c r="E230" s="167" t="s">
        <v>542</v>
      </c>
      <c r="F230" s="167" t="s">
        <v>543</v>
      </c>
      <c r="I230" s="159"/>
      <c r="J230" s="168">
        <f>BK230</f>
        <v>0</v>
      </c>
      <c r="L230" s="156"/>
      <c r="M230" s="161"/>
      <c r="N230" s="162"/>
      <c r="O230" s="162"/>
      <c r="P230" s="163">
        <f>SUM(P231:P234)</f>
        <v>0</v>
      </c>
      <c r="Q230" s="162"/>
      <c r="R230" s="163">
        <f>SUM(R231:R234)</f>
        <v>0</v>
      </c>
      <c r="S230" s="162"/>
      <c r="T230" s="164">
        <f>SUM(T231:T234)</f>
        <v>0</v>
      </c>
      <c r="AR230" s="157" t="s">
        <v>157</v>
      </c>
      <c r="AT230" s="165" t="s">
        <v>70</v>
      </c>
      <c r="AU230" s="165" t="s">
        <v>78</v>
      </c>
      <c r="AY230" s="157" t="s">
        <v>129</v>
      </c>
      <c r="BK230" s="166">
        <f>SUM(BK231:BK234)</f>
        <v>0</v>
      </c>
    </row>
    <row r="231" spans="1:65" s="2" customFormat="1" ht="24" customHeight="1">
      <c r="A231" s="32"/>
      <c r="B231" s="169"/>
      <c r="C231" s="170">
        <v>25</v>
      </c>
      <c r="D231" s="170" t="s">
        <v>131</v>
      </c>
      <c r="E231" s="171" t="s">
        <v>544</v>
      </c>
      <c r="F231" s="172" t="s">
        <v>545</v>
      </c>
      <c r="G231" s="173" t="s">
        <v>546</v>
      </c>
      <c r="H231" s="174">
        <v>66</v>
      </c>
      <c r="I231" s="175"/>
      <c r="J231" s="176">
        <f>ROUND(I231*H231,2)</f>
        <v>0</v>
      </c>
      <c r="K231" s="177"/>
      <c r="L231" s="33"/>
      <c r="M231" s="178" t="s">
        <v>1</v>
      </c>
      <c r="N231" s="179" t="s">
        <v>37</v>
      </c>
      <c r="O231" s="57"/>
      <c r="P231" s="180">
        <f>O231*H231</f>
        <v>0</v>
      </c>
      <c r="Q231" s="180">
        <v>0</v>
      </c>
      <c r="R231" s="180">
        <f>Q231*H231</f>
        <v>0</v>
      </c>
      <c r="S231" s="180">
        <v>0</v>
      </c>
      <c r="T231" s="181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82" t="s">
        <v>135</v>
      </c>
      <c r="AT231" s="182" t="s">
        <v>131</v>
      </c>
      <c r="AU231" s="182" t="s">
        <v>136</v>
      </c>
      <c r="AY231" s="16" t="s">
        <v>129</v>
      </c>
      <c r="BE231" s="96">
        <f>IF(N231="základná",J231,0)</f>
        <v>0</v>
      </c>
      <c r="BF231" s="96">
        <f>IF(N231="znížená",J231,0)</f>
        <v>0</v>
      </c>
      <c r="BG231" s="96">
        <f>IF(N231="zákl. prenesená",J231,0)</f>
        <v>0</v>
      </c>
      <c r="BH231" s="96">
        <f>IF(N231="zníž. prenesená",J231,0)</f>
        <v>0</v>
      </c>
      <c r="BI231" s="96">
        <f>IF(N231="nulová",J231,0)</f>
        <v>0</v>
      </c>
      <c r="BJ231" s="16" t="s">
        <v>136</v>
      </c>
      <c r="BK231" s="96">
        <f>ROUND(I231*H231,2)</f>
        <v>0</v>
      </c>
      <c r="BL231" s="16" t="s">
        <v>135</v>
      </c>
      <c r="BM231" s="182" t="s">
        <v>254</v>
      </c>
    </row>
    <row r="232" spans="1:65" s="2" customFormat="1" ht="19.5">
      <c r="A232" s="32"/>
      <c r="B232" s="33"/>
      <c r="C232" s="32"/>
      <c r="D232" s="183" t="s">
        <v>137</v>
      </c>
      <c r="E232" s="32"/>
      <c r="F232" s="184" t="s">
        <v>545</v>
      </c>
      <c r="G232" s="32"/>
      <c r="H232" s="32"/>
      <c r="I232" s="105"/>
      <c r="J232" s="32"/>
      <c r="K232" s="32"/>
      <c r="L232" s="33"/>
      <c r="M232" s="185"/>
      <c r="N232" s="186"/>
      <c r="O232" s="57"/>
      <c r="P232" s="57"/>
      <c r="Q232" s="57"/>
      <c r="R232" s="57"/>
      <c r="S232" s="57"/>
      <c r="T232" s="58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6" t="s">
        <v>137</v>
      </c>
      <c r="AU232" s="16" t="s">
        <v>136</v>
      </c>
    </row>
    <row r="233" spans="1:65" s="13" customFormat="1">
      <c r="B233" s="187"/>
      <c r="D233" s="183" t="s">
        <v>138</v>
      </c>
      <c r="E233" s="188" t="s">
        <v>1</v>
      </c>
      <c r="F233" s="189" t="s">
        <v>614</v>
      </c>
      <c r="H233" s="190">
        <v>66</v>
      </c>
      <c r="I233" s="191"/>
      <c r="L233" s="187"/>
      <c r="M233" s="192"/>
      <c r="N233" s="193"/>
      <c r="O233" s="193"/>
      <c r="P233" s="193"/>
      <c r="Q233" s="193"/>
      <c r="R233" s="193"/>
      <c r="S233" s="193"/>
      <c r="T233" s="194"/>
      <c r="AT233" s="188" t="s">
        <v>138</v>
      </c>
      <c r="AU233" s="188" t="s">
        <v>136</v>
      </c>
      <c r="AV233" s="13" t="s">
        <v>136</v>
      </c>
      <c r="AW233" s="13" t="s">
        <v>26</v>
      </c>
      <c r="AX233" s="13" t="s">
        <v>71</v>
      </c>
      <c r="AY233" s="188" t="s">
        <v>129</v>
      </c>
    </row>
    <row r="234" spans="1:65" s="14" customFormat="1">
      <c r="B234" s="195"/>
      <c r="D234" s="183" t="s">
        <v>138</v>
      </c>
      <c r="E234" s="196" t="s">
        <v>1</v>
      </c>
      <c r="F234" s="197" t="s">
        <v>140</v>
      </c>
      <c r="H234" s="198">
        <v>66</v>
      </c>
      <c r="I234" s="199"/>
      <c r="L234" s="195"/>
      <c r="M234" s="214"/>
      <c r="N234" s="215"/>
      <c r="O234" s="215"/>
      <c r="P234" s="215"/>
      <c r="Q234" s="215"/>
      <c r="R234" s="215"/>
      <c r="S234" s="215"/>
      <c r="T234" s="216"/>
      <c r="AT234" s="196" t="s">
        <v>138</v>
      </c>
      <c r="AU234" s="196" t="s">
        <v>136</v>
      </c>
      <c r="AV234" s="14" t="s">
        <v>135</v>
      </c>
      <c r="AW234" s="14" t="s">
        <v>26</v>
      </c>
      <c r="AX234" s="14" t="s">
        <v>78</v>
      </c>
      <c r="AY234" s="196" t="s">
        <v>129</v>
      </c>
    </row>
    <row r="235" spans="1:65" s="2" customFormat="1" ht="6.95" customHeight="1">
      <c r="A235" s="32"/>
      <c r="B235" s="47"/>
      <c r="C235" s="48"/>
      <c r="D235" s="48"/>
      <c r="E235" s="48"/>
      <c r="F235" s="48"/>
      <c r="G235" s="48"/>
      <c r="H235" s="48"/>
      <c r="I235" s="128"/>
      <c r="J235" s="48"/>
      <c r="K235" s="48"/>
      <c r="L235" s="33"/>
      <c r="M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</row>
  </sheetData>
  <autoFilter ref="C124:K234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6"/>
  <sheetViews>
    <sheetView showGridLines="0" topLeftCell="A178" zoomScaleNormal="100" workbookViewId="0">
      <selection activeCell="W193" sqref="W193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2"/>
      <c r="L2" s="233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84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03"/>
      <c r="J3" s="18"/>
      <c r="K3" s="18"/>
      <c r="L3" s="19"/>
      <c r="AT3" s="16" t="s">
        <v>71</v>
      </c>
    </row>
    <row r="4" spans="1:46" s="1" customFormat="1" ht="24.95" customHeight="1">
      <c r="B4" s="19"/>
      <c r="D4" s="20" t="s">
        <v>94</v>
      </c>
      <c r="I4" s="102"/>
      <c r="L4" s="19"/>
      <c r="M4" s="104" t="s">
        <v>9</v>
      </c>
      <c r="AT4" s="16" t="s">
        <v>3</v>
      </c>
    </row>
    <row r="5" spans="1:46" s="1" customFormat="1" ht="6.95" customHeight="1">
      <c r="B5" s="19"/>
      <c r="I5" s="102"/>
      <c r="L5" s="19"/>
    </row>
    <row r="6" spans="1:46" s="1" customFormat="1" ht="12" customHeight="1">
      <c r="B6" s="19"/>
      <c r="D6" s="26" t="s">
        <v>15</v>
      </c>
      <c r="I6" s="102"/>
      <c r="L6" s="19"/>
    </row>
    <row r="7" spans="1:46" s="1" customFormat="1" ht="16.5" customHeight="1">
      <c r="B7" s="19"/>
      <c r="E7" s="269" t="str">
        <f>'Rekapitulácia stavby'!K6</f>
        <v>Wielandovský letostánok</v>
      </c>
      <c r="F7" s="270"/>
      <c r="G7" s="270"/>
      <c r="H7" s="270"/>
      <c r="I7" s="102"/>
      <c r="L7" s="19"/>
    </row>
    <row r="8" spans="1:46" s="2" customFormat="1" ht="12" customHeight="1">
      <c r="A8" s="32"/>
      <c r="B8" s="33"/>
      <c r="C8" s="32"/>
      <c r="D8" s="26" t="s">
        <v>95</v>
      </c>
      <c r="E8" s="32"/>
      <c r="F8" s="32"/>
      <c r="G8" s="32"/>
      <c r="H8" s="32"/>
      <c r="I8" s="105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0" t="s">
        <v>615</v>
      </c>
      <c r="F9" s="268"/>
      <c r="G9" s="268"/>
      <c r="H9" s="268"/>
      <c r="I9" s="105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105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6" t="s">
        <v>16</v>
      </c>
      <c r="E11" s="32"/>
      <c r="F11" s="24" t="s">
        <v>1</v>
      </c>
      <c r="G11" s="32"/>
      <c r="H11" s="32"/>
      <c r="I11" s="106" t="s">
        <v>17</v>
      </c>
      <c r="J11" s="24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6" t="s">
        <v>18</v>
      </c>
      <c r="E12" s="32"/>
      <c r="F12" s="24" t="s">
        <v>96</v>
      </c>
      <c r="G12" s="32"/>
      <c r="H12" s="32"/>
      <c r="I12" s="106" t="s">
        <v>19</v>
      </c>
      <c r="J12" s="221" t="str">
        <f>'Rekapitulácia stavby'!AN8</f>
        <v>Vyplň údaj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105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6" t="s">
        <v>20</v>
      </c>
      <c r="E14" s="32"/>
      <c r="F14" s="32"/>
      <c r="G14" s="32"/>
      <c r="H14" s="32"/>
      <c r="I14" s="106" t="s">
        <v>21</v>
      </c>
      <c r="J14" s="24" t="str">
        <f>IF('Rekapitulácia stavby'!AN10="","",'Rekapitulácia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4" t="str">
        <f>IF('Rekapitulácia stavby'!E11="","",'Rekapitulácia stavby'!E11)</f>
        <v>Obec Vlková</v>
      </c>
      <c r="F15" s="32"/>
      <c r="G15" s="32"/>
      <c r="H15" s="32"/>
      <c r="I15" s="106" t="s">
        <v>22</v>
      </c>
      <c r="J15" s="24" t="str">
        <f>IF('Rekapitulácia stavby'!AN11="","",'Rekapitulácia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105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6" t="s">
        <v>23</v>
      </c>
      <c r="E17" s="32"/>
      <c r="F17" s="32"/>
      <c r="G17" s="32"/>
      <c r="H17" s="32"/>
      <c r="I17" s="106" t="s">
        <v>21</v>
      </c>
      <c r="J17" s="27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1" t="str">
        <f>'Rekapitulácia stavby'!E14</f>
        <v>Vyplň údaj</v>
      </c>
      <c r="F18" s="272"/>
      <c r="G18" s="272"/>
      <c r="H18" s="272"/>
      <c r="I18" s="106" t="s">
        <v>22</v>
      </c>
      <c r="J18" s="27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105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6" t="s">
        <v>25</v>
      </c>
      <c r="E20" s="32"/>
      <c r="F20" s="32"/>
      <c r="G20" s="32"/>
      <c r="H20" s="32"/>
      <c r="I20" s="106" t="s">
        <v>21</v>
      </c>
      <c r="J20" s="24" t="str">
        <f>IF('Rekapitulácia stavby'!AN16="","",'Rekapitulácia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4" t="str">
        <f>IF('Rekapitulácia stavby'!E17="","",'Rekapitulácia stavby'!E17)</f>
        <v>Archgroup SK s.r.o. Levoča</v>
      </c>
      <c r="F21" s="32"/>
      <c r="G21" s="32"/>
      <c r="H21" s="32"/>
      <c r="I21" s="106" t="s">
        <v>22</v>
      </c>
      <c r="J21" s="24" t="str">
        <f>IF('Rekapitulácia stavby'!AN17="","",'Rekapitulácia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105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6" t="s">
        <v>27</v>
      </c>
      <c r="E23" s="32"/>
      <c r="F23" s="32"/>
      <c r="G23" s="32"/>
      <c r="H23" s="32"/>
      <c r="I23" s="106" t="s">
        <v>21</v>
      </c>
      <c r="J23" s="24" t="str">
        <f>IF('Rekapitulácia stavby'!AN19="","",'Rekapitulácia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4" t="str">
        <f>IF('Rekapitulácia stavby'!E20="","",'Rekapitulácia stavby'!E20)</f>
        <v>Ing. Ján Nebus</v>
      </c>
      <c r="F24" s="32"/>
      <c r="G24" s="32"/>
      <c r="H24" s="32"/>
      <c r="I24" s="106" t="s">
        <v>22</v>
      </c>
      <c r="J24" s="24" t="str">
        <f>IF('Rekapitulácia stavby'!AN20="","",'Rekapitulácia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105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6" t="s">
        <v>28</v>
      </c>
      <c r="E26" s="32"/>
      <c r="F26" s="32"/>
      <c r="G26" s="32"/>
      <c r="H26" s="32"/>
      <c r="I26" s="105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7"/>
      <c r="B27" s="108"/>
      <c r="C27" s="107"/>
      <c r="D27" s="107"/>
      <c r="E27" s="230" t="s">
        <v>1</v>
      </c>
      <c r="F27" s="230"/>
      <c r="G27" s="230"/>
      <c r="H27" s="230"/>
      <c r="I27" s="109"/>
      <c r="J27" s="107"/>
      <c r="K27" s="107"/>
      <c r="L27" s="110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105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5"/>
      <c r="E29" s="65"/>
      <c r="F29" s="65"/>
      <c r="G29" s="65"/>
      <c r="H29" s="65"/>
      <c r="I29" s="111"/>
      <c r="J29" s="65"/>
      <c r="K29" s="65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12" t="s">
        <v>31</v>
      </c>
      <c r="E30" s="32"/>
      <c r="F30" s="32"/>
      <c r="G30" s="32"/>
      <c r="H30" s="32"/>
      <c r="I30" s="105"/>
      <c r="J30" s="70">
        <f>ROUND(J121,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5"/>
      <c r="E31" s="65"/>
      <c r="F31" s="65"/>
      <c r="G31" s="65"/>
      <c r="H31" s="65"/>
      <c r="I31" s="111"/>
      <c r="J31" s="65"/>
      <c r="K31" s="65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33</v>
      </c>
      <c r="G32" s="32"/>
      <c r="H32" s="32"/>
      <c r="I32" s="113" t="s">
        <v>32</v>
      </c>
      <c r="J32" s="36" t="s">
        <v>34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14" t="s">
        <v>35</v>
      </c>
      <c r="E33" s="26" t="s">
        <v>36</v>
      </c>
      <c r="F33" s="115">
        <f>ROUND((SUM(BE121:BE205)),  2)</f>
        <v>0</v>
      </c>
      <c r="G33" s="32"/>
      <c r="H33" s="32"/>
      <c r="I33" s="116">
        <v>0.2</v>
      </c>
      <c r="J33" s="115">
        <f>ROUND(((SUM(BE121:BE205))*I33),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6" t="s">
        <v>37</v>
      </c>
      <c r="F34" s="115">
        <f>ROUND((SUM(BF121:BF205)),  2)</f>
        <v>0</v>
      </c>
      <c r="G34" s="32"/>
      <c r="H34" s="32"/>
      <c r="I34" s="116">
        <v>0.2</v>
      </c>
      <c r="J34" s="115">
        <f>ROUND(((SUM(BF121:BF205))*I34),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6" t="s">
        <v>38</v>
      </c>
      <c r="F35" s="115">
        <f>ROUND((SUM(BG121:BG205)),  2)</f>
        <v>0</v>
      </c>
      <c r="G35" s="32"/>
      <c r="H35" s="32"/>
      <c r="I35" s="116">
        <v>0.2</v>
      </c>
      <c r="J35" s="115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6" t="s">
        <v>39</v>
      </c>
      <c r="F36" s="115">
        <f>ROUND((SUM(BH121:BH205)),  2)</f>
        <v>0</v>
      </c>
      <c r="G36" s="32"/>
      <c r="H36" s="32"/>
      <c r="I36" s="116">
        <v>0.2</v>
      </c>
      <c r="J36" s="115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6" t="s">
        <v>40</v>
      </c>
      <c r="F37" s="115">
        <f>ROUND((SUM(BI121:BI205)),  2)</f>
        <v>0</v>
      </c>
      <c r="G37" s="32"/>
      <c r="H37" s="32"/>
      <c r="I37" s="116">
        <v>0</v>
      </c>
      <c r="J37" s="115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105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17" t="s">
        <v>41</v>
      </c>
      <c r="E39" s="59"/>
      <c r="F39" s="59"/>
      <c r="G39" s="118" t="s">
        <v>42</v>
      </c>
      <c r="H39" s="119" t="s">
        <v>43</v>
      </c>
      <c r="I39" s="120"/>
      <c r="J39" s="121">
        <f>SUM(J30:J37)</f>
        <v>0</v>
      </c>
      <c r="K39" s="12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105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9"/>
      <c r="I41" s="102"/>
      <c r="L41" s="19"/>
    </row>
    <row r="42" spans="1:31" s="1" customFormat="1" ht="14.45" customHeight="1">
      <c r="B42" s="19"/>
      <c r="I42" s="102"/>
      <c r="L42" s="19"/>
    </row>
    <row r="43" spans="1:31" s="1" customFormat="1" ht="14.45" customHeight="1">
      <c r="B43" s="19"/>
      <c r="I43" s="102"/>
      <c r="L43" s="19"/>
    </row>
    <row r="44" spans="1:31" s="1" customFormat="1" ht="14.45" customHeight="1">
      <c r="B44" s="19"/>
      <c r="I44" s="102"/>
      <c r="L44" s="19"/>
    </row>
    <row r="45" spans="1:31" s="1" customFormat="1" ht="14.45" customHeight="1">
      <c r="B45" s="19"/>
      <c r="I45" s="102"/>
      <c r="L45" s="19"/>
    </row>
    <row r="46" spans="1:31" s="1" customFormat="1" ht="14.45" customHeight="1">
      <c r="B46" s="19"/>
      <c r="I46" s="102"/>
      <c r="L46" s="19"/>
    </row>
    <row r="47" spans="1:31" s="1" customFormat="1" ht="14.45" customHeight="1">
      <c r="B47" s="19"/>
      <c r="I47" s="102"/>
      <c r="L47" s="19"/>
    </row>
    <row r="48" spans="1:31" s="1" customFormat="1" ht="14.45" customHeight="1">
      <c r="B48" s="19"/>
      <c r="I48" s="102"/>
      <c r="L48" s="19"/>
    </row>
    <row r="49" spans="1:31" s="1" customFormat="1" ht="14.45" customHeight="1">
      <c r="B49" s="19"/>
      <c r="I49" s="102"/>
      <c r="L49" s="19"/>
    </row>
    <row r="50" spans="1:31" s="2" customFormat="1" ht="14.45" customHeight="1">
      <c r="B50" s="42"/>
      <c r="D50" s="43" t="s">
        <v>44</v>
      </c>
      <c r="E50" s="44"/>
      <c r="F50" s="44"/>
      <c r="G50" s="43" t="s">
        <v>45</v>
      </c>
      <c r="H50" s="44"/>
      <c r="I50" s="123"/>
      <c r="J50" s="44"/>
      <c r="K50" s="44"/>
      <c r="L50" s="42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2"/>
      <c r="B61" s="33"/>
      <c r="C61" s="32"/>
      <c r="D61" s="45" t="s">
        <v>46</v>
      </c>
      <c r="E61" s="35"/>
      <c r="F61" s="124" t="s">
        <v>47</v>
      </c>
      <c r="G61" s="45" t="s">
        <v>46</v>
      </c>
      <c r="H61" s="35"/>
      <c r="I61" s="125"/>
      <c r="J61" s="126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127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2"/>
      <c r="B76" s="33"/>
      <c r="C76" s="32"/>
      <c r="D76" s="45" t="s">
        <v>46</v>
      </c>
      <c r="E76" s="35"/>
      <c r="F76" s="124" t="s">
        <v>47</v>
      </c>
      <c r="G76" s="45" t="s">
        <v>46</v>
      </c>
      <c r="H76" s="35"/>
      <c r="I76" s="125"/>
      <c r="J76" s="126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9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0" t="s">
        <v>97</v>
      </c>
      <c r="D82" s="32"/>
      <c r="E82" s="32"/>
      <c r="F82" s="32"/>
      <c r="G82" s="32"/>
      <c r="H82" s="32"/>
      <c r="I82" s="105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105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6" t="s">
        <v>15</v>
      </c>
      <c r="D84" s="32"/>
      <c r="E84" s="32"/>
      <c r="F84" s="32"/>
      <c r="G84" s="32"/>
      <c r="H84" s="32"/>
      <c r="I84" s="105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69" t="str">
        <f>E7</f>
        <v>Wielandovský letostánok</v>
      </c>
      <c r="F85" s="270"/>
      <c r="G85" s="270"/>
      <c r="H85" s="270"/>
      <c r="I85" s="105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6" t="s">
        <v>95</v>
      </c>
      <c r="D86" s="32"/>
      <c r="E86" s="32"/>
      <c r="F86" s="32"/>
      <c r="G86" s="32"/>
      <c r="H86" s="32"/>
      <c r="I86" s="105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60" t="str">
        <f>E9</f>
        <v xml:space="preserve">0320203 - Lavičkové sedenie </v>
      </c>
      <c r="F87" s="268"/>
      <c r="G87" s="268"/>
      <c r="H87" s="268"/>
      <c r="I87" s="105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105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6" t="s">
        <v>18</v>
      </c>
      <c r="D89" s="32"/>
      <c r="E89" s="32"/>
      <c r="F89" s="24" t="str">
        <f>F12</f>
        <v xml:space="preserve">Vlková </v>
      </c>
      <c r="G89" s="32"/>
      <c r="H89" s="32"/>
      <c r="I89" s="106" t="s">
        <v>19</v>
      </c>
      <c r="J89" s="221" t="str">
        <f>IF(J12="","",J12)</f>
        <v>Vyplň údaj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105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4.75" customHeight="1">
      <c r="A91" s="32"/>
      <c r="B91" s="33"/>
      <c r="C91" s="26" t="s">
        <v>20</v>
      </c>
      <c r="D91" s="32"/>
      <c r="E91" s="32"/>
      <c r="F91" s="24" t="str">
        <f>E15</f>
        <v>Obec Vlková</v>
      </c>
      <c r="G91" s="32"/>
      <c r="H91" s="32"/>
      <c r="I91" s="106" t="s">
        <v>25</v>
      </c>
      <c r="J91" s="29" t="str">
        <f>E21</f>
        <v>Archgroup SK s.r.o. Levoča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6" t="s">
        <v>23</v>
      </c>
      <c r="D92" s="32"/>
      <c r="E92" s="32"/>
      <c r="F92" s="220" t="str">
        <f>IF(E18="","",E18)</f>
        <v>Vyplň údaj</v>
      </c>
      <c r="G92" s="32"/>
      <c r="H92" s="32"/>
      <c r="I92" s="106" t="s">
        <v>27</v>
      </c>
      <c r="J92" s="29" t="str">
        <f>E24</f>
        <v>Ing. Ján Nebus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105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30" t="s">
        <v>98</v>
      </c>
      <c r="D94" s="101"/>
      <c r="E94" s="101"/>
      <c r="F94" s="101"/>
      <c r="G94" s="101"/>
      <c r="H94" s="101"/>
      <c r="I94" s="131"/>
      <c r="J94" s="132" t="s">
        <v>99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105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33" t="s">
        <v>100</v>
      </c>
      <c r="D96" s="32"/>
      <c r="E96" s="32"/>
      <c r="F96" s="32"/>
      <c r="G96" s="32"/>
      <c r="H96" s="32"/>
      <c r="I96" s="105"/>
      <c r="J96" s="70">
        <f>J121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6" t="s">
        <v>101</v>
      </c>
    </row>
    <row r="97" spans="1:31" s="9" customFormat="1" ht="24.95" customHeight="1">
      <c r="B97" s="134"/>
      <c r="D97" s="135" t="s">
        <v>108</v>
      </c>
      <c r="E97" s="136"/>
      <c r="F97" s="136"/>
      <c r="G97" s="136"/>
      <c r="H97" s="136"/>
      <c r="I97" s="137"/>
      <c r="J97" s="138">
        <f>J122</f>
        <v>0</v>
      </c>
      <c r="L97" s="134"/>
    </row>
    <row r="98" spans="1:31" s="10" customFormat="1" ht="19.899999999999999" customHeight="1">
      <c r="B98" s="139"/>
      <c r="D98" s="140" t="s">
        <v>109</v>
      </c>
      <c r="E98" s="141"/>
      <c r="F98" s="141"/>
      <c r="G98" s="141"/>
      <c r="H98" s="141"/>
      <c r="I98" s="142"/>
      <c r="J98" s="143">
        <f>J123</f>
        <v>0</v>
      </c>
      <c r="L98" s="139"/>
    </row>
    <row r="99" spans="1:31" s="10" customFormat="1" ht="19.899999999999999" customHeight="1">
      <c r="B99" s="139"/>
      <c r="D99" s="140" t="s">
        <v>112</v>
      </c>
      <c r="E99" s="141"/>
      <c r="F99" s="141"/>
      <c r="G99" s="141"/>
      <c r="H99" s="141"/>
      <c r="I99" s="142"/>
      <c r="J99" s="143">
        <f>J189</f>
        <v>0</v>
      </c>
      <c r="L99" s="139"/>
    </row>
    <row r="100" spans="1:31" s="9" customFormat="1" ht="24.95" customHeight="1">
      <c r="B100" s="134"/>
      <c r="D100" s="135" t="s">
        <v>113</v>
      </c>
      <c r="E100" s="136"/>
      <c r="F100" s="136"/>
      <c r="G100" s="136"/>
      <c r="H100" s="136"/>
      <c r="I100" s="137"/>
      <c r="J100" s="138">
        <f>J200</f>
        <v>0</v>
      </c>
      <c r="L100" s="134"/>
    </row>
    <row r="101" spans="1:31" s="10" customFormat="1" ht="19.899999999999999" customHeight="1">
      <c r="B101" s="139"/>
      <c r="D101" s="140" t="s">
        <v>114</v>
      </c>
      <c r="E101" s="141"/>
      <c r="F101" s="141"/>
      <c r="G101" s="141"/>
      <c r="H101" s="141"/>
      <c r="I101" s="142"/>
      <c r="J101" s="143">
        <f>J201</f>
        <v>0</v>
      </c>
      <c r="L101" s="139"/>
    </row>
    <row r="102" spans="1:31" s="2" customFormat="1" ht="21.75" customHeight="1">
      <c r="A102" s="32"/>
      <c r="B102" s="33"/>
      <c r="C102" s="32"/>
      <c r="D102" s="32"/>
      <c r="E102" s="32"/>
      <c r="F102" s="32"/>
      <c r="G102" s="32"/>
      <c r="H102" s="32"/>
      <c r="I102" s="105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customHeight="1">
      <c r="A103" s="32"/>
      <c r="B103" s="47"/>
      <c r="C103" s="48"/>
      <c r="D103" s="48"/>
      <c r="E103" s="48"/>
      <c r="F103" s="48"/>
      <c r="G103" s="48"/>
      <c r="H103" s="48"/>
      <c r="I103" s="128"/>
      <c r="J103" s="48"/>
      <c r="K103" s="48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5" customHeight="1">
      <c r="A107" s="32"/>
      <c r="B107" s="49"/>
      <c r="C107" s="50"/>
      <c r="D107" s="50"/>
      <c r="E107" s="50"/>
      <c r="F107" s="50"/>
      <c r="G107" s="50"/>
      <c r="H107" s="50"/>
      <c r="I107" s="129"/>
      <c r="J107" s="50"/>
      <c r="K107" s="50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0" t="s">
        <v>115</v>
      </c>
      <c r="D108" s="32"/>
      <c r="E108" s="32"/>
      <c r="F108" s="32"/>
      <c r="G108" s="32"/>
      <c r="H108" s="32"/>
      <c r="I108" s="105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105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6" t="s">
        <v>15</v>
      </c>
      <c r="D110" s="32"/>
      <c r="E110" s="32"/>
      <c r="F110" s="32"/>
      <c r="G110" s="32"/>
      <c r="H110" s="32"/>
      <c r="I110" s="105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69" t="str">
        <f>E7</f>
        <v>Wielandovský letostánok</v>
      </c>
      <c r="F111" s="270"/>
      <c r="G111" s="270"/>
      <c r="H111" s="270"/>
      <c r="I111" s="105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6" t="s">
        <v>95</v>
      </c>
      <c r="D112" s="32"/>
      <c r="E112" s="32"/>
      <c r="F112" s="32"/>
      <c r="G112" s="32"/>
      <c r="H112" s="32"/>
      <c r="I112" s="105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60" t="str">
        <f>E9</f>
        <v xml:space="preserve">0320203 - Lavičkové sedenie </v>
      </c>
      <c r="F113" s="268"/>
      <c r="G113" s="268"/>
      <c r="H113" s="268"/>
      <c r="I113" s="105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105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>
      <c r="A115" s="32"/>
      <c r="B115" s="33"/>
      <c r="C115" s="26" t="s">
        <v>18</v>
      </c>
      <c r="D115" s="32"/>
      <c r="E115" s="32"/>
      <c r="F115" s="24" t="str">
        <f>F12</f>
        <v xml:space="preserve">Vlková </v>
      </c>
      <c r="G115" s="32"/>
      <c r="H115" s="32"/>
      <c r="I115" s="106" t="s">
        <v>19</v>
      </c>
      <c r="J115" s="221" t="str">
        <f>IF(J12="","",J12)</f>
        <v>Vyplň údaj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105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24.75" customHeight="1">
      <c r="A117" s="32"/>
      <c r="B117" s="33"/>
      <c r="C117" s="26" t="s">
        <v>20</v>
      </c>
      <c r="D117" s="32"/>
      <c r="E117" s="32"/>
      <c r="F117" s="24" t="str">
        <f>E15</f>
        <v>Obec Vlková</v>
      </c>
      <c r="G117" s="32"/>
      <c r="H117" s="32"/>
      <c r="I117" s="106" t="s">
        <v>25</v>
      </c>
      <c r="J117" s="29" t="str">
        <f>E21</f>
        <v>Archgroup SK s.r.o. Levoča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6" t="s">
        <v>23</v>
      </c>
      <c r="D118" s="32"/>
      <c r="E118" s="32"/>
      <c r="F118" s="220" t="str">
        <f>IF(E18="","",E18)</f>
        <v>Vyplň údaj</v>
      </c>
      <c r="G118" s="32"/>
      <c r="H118" s="32"/>
      <c r="I118" s="106" t="s">
        <v>27</v>
      </c>
      <c r="J118" s="29" t="str">
        <f>E24</f>
        <v>Ing. Ján Nebus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0.35" customHeight="1">
      <c r="A119" s="32"/>
      <c r="B119" s="33"/>
      <c r="C119" s="32"/>
      <c r="D119" s="32"/>
      <c r="E119" s="32"/>
      <c r="F119" s="32"/>
      <c r="G119" s="32"/>
      <c r="H119" s="32"/>
      <c r="I119" s="105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11" customFormat="1" ht="29.25" customHeight="1">
      <c r="A120" s="144"/>
      <c r="B120" s="145"/>
      <c r="C120" s="146" t="s">
        <v>116</v>
      </c>
      <c r="D120" s="147" t="s">
        <v>56</v>
      </c>
      <c r="E120" s="147" t="s">
        <v>52</v>
      </c>
      <c r="F120" s="147" t="s">
        <v>53</v>
      </c>
      <c r="G120" s="147" t="s">
        <v>117</v>
      </c>
      <c r="H120" s="147" t="s">
        <v>118</v>
      </c>
      <c r="I120" s="148" t="s">
        <v>119</v>
      </c>
      <c r="J120" s="149" t="s">
        <v>99</v>
      </c>
      <c r="K120" s="150" t="s">
        <v>120</v>
      </c>
      <c r="L120" s="151"/>
      <c r="M120" s="61" t="s">
        <v>1</v>
      </c>
      <c r="N120" s="62" t="s">
        <v>35</v>
      </c>
      <c r="O120" s="62" t="s">
        <v>121</v>
      </c>
      <c r="P120" s="62" t="s">
        <v>122</v>
      </c>
      <c r="Q120" s="62" t="s">
        <v>123</v>
      </c>
      <c r="R120" s="62" t="s">
        <v>124</v>
      </c>
      <c r="S120" s="62" t="s">
        <v>125</v>
      </c>
      <c r="T120" s="63" t="s">
        <v>126</v>
      </c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</row>
    <row r="121" spans="1:65" s="2" customFormat="1" ht="22.9" customHeight="1">
      <c r="A121" s="32"/>
      <c r="B121" s="33"/>
      <c r="C121" s="68" t="s">
        <v>100</v>
      </c>
      <c r="D121" s="32"/>
      <c r="E121" s="32"/>
      <c r="F121" s="32"/>
      <c r="G121" s="32"/>
      <c r="H121" s="32"/>
      <c r="I121" s="105"/>
      <c r="J121" s="152">
        <f>BK121</f>
        <v>0</v>
      </c>
      <c r="K121" s="32"/>
      <c r="L121" s="33"/>
      <c r="M121" s="64"/>
      <c r="N121" s="55"/>
      <c r="O121" s="65"/>
      <c r="P121" s="153">
        <f>P122+P200</f>
        <v>0</v>
      </c>
      <c r="Q121" s="65"/>
      <c r="R121" s="153">
        <f>R122+R200</f>
        <v>0</v>
      </c>
      <c r="S121" s="65"/>
      <c r="T121" s="154">
        <f>T122+T200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6" t="s">
        <v>70</v>
      </c>
      <c r="AU121" s="16" t="s">
        <v>101</v>
      </c>
      <c r="BK121" s="155">
        <f>BK122+BK200</f>
        <v>0</v>
      </c>
    </row>
    <row r="122" spans="1:65" s="12" customFormat="1" ht="25.9" customHeight="1">
      <c r="B122" s="156"/>
      <c r="D122" s="157" t="s">
        <v>70</v>
      </c>
      <c r="E122" s="158" t="s">
        <v>248</v>
      </c>
      <c r="F122" s="158" t="s">
        <v>249</v>
      </c>
      <c r="I122" s="159"/>
      <c r="J122" s="160">
        <f>BK122</f>
        <v>0</v>
      </c>
      <c r="L122" s="156"/>
      <c r="M122" s="161"/>
      <c r="N122" s="162"/>
      <c r="O122" s="162"/>
      <c r="P122" s="163">
        <f>P123+P189</f>
        <v>0</v>
      </c>
      <c r="Q122" s="162"/>
      <c r="R122" s="163">
        <f>R123+R189</f>
        <v>0</v>
      </c>
      <c r="S122" s="162"/>
      <c r="T122" s="164">
        <f>T123+T189</f>
        <v>0</v>
      </c>
      <c r="AR122" s="157" t="s">
        <v>136</v>
      </c>
      <c r="AT122" s="165" t="s">
        <v>70</v>
      </c>
      <c r="AU122" s="165" t="s">
        <v>71</v>
      </c>
      <c r="AY122" s="157" t="s">
        <v>129</v>
      </c>
      <c r="BK122" s="166">
        <f>BK123+BK189</f>
        <v>0</v>
      </c>
    </row>
    <row r="123" spans="1:65" s="12" customFormat="1" ht="22.9" customHeight="1">
      <c r="B123" s="156"/>
      <c r="D123" s="157" t="s">
        <v>70</v>
      </c>
      <c r="E123" s="167" t="s">
        <v>250</v>
      </c>
      <c r="F123" s="167" t="s">
        <v>251</v>
      </c>
      <c r="I123" s="159"/>
      <c r="J123" s="168">
        <f>BK123</f>
        <v>0</v>
      </c>
      <c r="L123" s="156"/>
      <c r="M123" s="161"/>
      <c r="N123" s="162"/>
      <c r="O123" s="162"/>
      <c r="P123" s="163">
        <f>SUM(P124:P188)</f>
        <v>0</v>
      </c>
      <c r="Q123" s="162"/>
      <c r="R123" s="163">
        <f>SUM(R124:R188)</f>
        <v>0</v>
      </c>
      <c r="S123" s="162"/>
      <c r="T123" s="164">
        <f>SUM(T124:T188)</f>
        <v>0</v>
      </c>
      <c r="AR123" s="157" t="s">
        <v>136</v>
      </c>
      <c r="AT123" s="165" t="s">
        <v>70</v>
      </c>
      <c r="AU123" s="165" t="s">
        <v>78</v>
      </c>
      <c r="AY123" s="157" t="s">
        <v>129</v>
      </c>
      <c r="BK123" s="166">
        <f>SUM(BK124:BK188)</f>
        <v>0</v>
      </c>
    </row>
    <row r="124" spans="1:65" s="2" customFormat="1" ht="24" customHeight="1">
      <c r="A124" s="32"/>
      <c r="B124" s="169"/>
      <c r="C124" s="203" t="s">
        <v>78</v>
      </c>
      <c r="D124" s="203" t="s">
        <v>162</v>
      </c>
      <c r="E124" s="204" t="s">
        <v>616</v>
      </c>
      <c r="F124" s="205" t="s">
        <v>617</v>
      </c>
      <c r="G124" s="206" t="s">
        <v>134</v>
      </c>
      <c r="H124" s="207">
        <v>0.5</v>
      </c>
      <c r="I124" s="208"/>
      <c r="J124" s="209">
        <f>ROUND(I124*H124,2)</f>
        <v>0</v>
      </c>
      <c r="K124" s="210"/>
      <c r="L124" s="211"/>
      <c r="M124" s="212" t="s">
        <v>1</v>
      </c>
      <c r="N124" s="213" t="s">
        <v>37</v>
      </c>
      <c r="O124" s="57"/>
      <c r="P124" s="180">
        <f>O124*H124</f>
        <v>0</v>
      </c>
      <c r="Q124" s="180">
        <v>0</v>
      </c>
      <c r="R124" s="180">
        <f>Q124*H124</f>
        <v>0</v>
      </c>
      <c r="S124" s="180">
        <v>0</v>
      </c>
      <c r="T124" s="18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82" t="s">
        <v>214</v>
      </c>
      <c r="AT124" s="182" t="s">
        <v>162</v>
      </c>
      <c r="AU124" s="182" t="s">
        <v>136</v>
      </c>
      <c r="AY124" s="16" t="s">
        <v>129</v>
      </c>
      <c r="BE124" s="96">
        <f>IF(N124="základná",J124,0)</f>
        <v>0</v>
      </c>
      <c r="BF124" s="96">
        <f>IF(N124="znížená",J124,0)</f>
        <v>0</v>
      </c>
      <c r="BG124" s="96">
        <f>IF(N124="zákl. prenesená",J124,0)</f>
        <v>0</v>
      </c>
      <c r="BH124" s="96">
        <f>IF(N124="zníž. prenesená",J124,0)</f>
        <v>0</v>
      </c>
      <c r="BI124" s="96">
        <f>IF(N124="nulová",J124,0)</f>
        <v>0</v>
      </c>
      <c r="BJ124" s="16" t="s">
        <v>136</v>
      </c>
      <c r="BK124" s="96">
        <f>ROUND(I124*H124,2)</f>
        <v>0</v>
      </c>
      <c r="BL124" s="16" t="s">
        <v>176</v>
      </c>
      <c r="BM124" s="182" t="s">
        <v>136</v>
      </c>
    </row>
    <row r="125" spans="1:65" s="2" customFormat="1" ht="19.5">
      <c r="A125" s="32"/>
      <c r="B125" s="33"/>
      <c r="C125" s="32"/>
      <c r="D125" s="183" t="s">
        <v>137</v>
      </c>
      <c r="E125" s="32"/>
      <c r="F125" s="184" t="s">
        <v>617</v>
      </c>
      <c r="G125" s="32"/>
      <c r="H125" s="32"/>
      <c r="I125" s="105"/>
      <c r="J125" s="32"/>
      <c r="K125" s="32"/>
      <c r="L125" s="33"/>
      <c r="M125" s="185"/>
      <c r="N125" s="186"/>
      <c r="O125" s="57"/>
      <c r="P125" s="57"/>
      <c r="Q125" s="57"/>
      <c r="R125" s="57"/>
      <c r="S125" s="57"/>
      <c r="T125" s="58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6" t="s">
        <v>137</v>
      </c>
      <c r="AU125" s="16" t="s">
        <v>136</v>
      </c>
    </row>
    <row r="126" spans="1:65" s="13" customFormat="1">
      <c r="B126" s="187"/>
      <c r="D126" s="183" t="s">
        <v>138</v>
      </c>
      <c r="E126" s="188" t="s">
        <v>1</v>
      </c>
      <c r="F126" s="189" t="s">
        <v>618</v>
      </c>
      <c r="H126" s="190">
        <v>0.193</v>
      </c>
      <c r="I126" s="191"/>
      <c r="L126" s="187"/>
      <c r="M126" s="192"/>
      <c r="N126" s="193"/>
      <c r="O126" s="193"/>
      <c r="P126" s="193"/>
      <c r="Q126" s="193"/>
      <c r="R126" s="193"/>
      <c r="S126" s="193"/>
      <c r="T126" s="194"/>
      <c r="AT126" s="188" t="s">
        <v>138</v>
      </c>
      <c r="AU126" s="188" t="s">
        <v>136</v>
      </c>
      <c r="AV126" s="13" t="s">
        <v>136</v>
      </c>
      <c r="AW126" s="13" t="s">
        <v>26</v>
      </c>
      <c r="AX126" s="13" t="s">
        <v>71</v>
      </c>
      <c r="AY126" s="188" t="s">
        <v>129</v>
      </c>
    </row>
    <row r="127" spans="1:65" s="13" customFormat="1">
      <c r="B127" s="187"/>
      <c r="D127" s="183" t="s">
        <v>138</v>
      </c>
      <c r="E127" s="188" t="s">
        <v>1</v>
      </c>
      <c r="F127" s="189" t="s">
        <v>619</v>
      </c>
      <c r="H127" s="190">
        <v>0.16800000000000001</v>
      </c>
      <c r="I127" s="191"/>
      <c r="L127" s="187"/>
      <c r="M127" s="192"/>
      <c r="N127" s="193"/>
      <c r="O127" s="193"/>
      <c r="P127" s="193"/>
      <c r="Q127" s="193"/>
      <c r="R127" s="193"/>
      <c r="S127" s="193"/>
      <c r="T127" s="194"/>
      <c r="AT127" s="188" t="s">
        <v>138</v>
      </c>
      <c r="AU127" s="188" t="s">
        <v>136</v>
      </c>
      <c r="AV127" s="13" t="s">
        <v>136</v>
      </c>
      <c r="AW127" s="13" t="s">
        <v>26</v>
      </c>
      <c r="AX127" s="13" t="s">
        <v>71</v>
      </c>
      <c r="AY127" s="188" t="s">
        <v>129</v>
      </c>
    </row>
    <row r="128" spans="1:65" s="13" customFormat="1">
      <c r="B128" s="187"/>
      <c r="D128" s="183" t="s">
        <v>138</v>
      </c>
      <c r="E128" s="188" t="s">
        <v>1</v>
      </c>
      <c r="F128" s="189" t="s">
        <v>620</v>
      </c>
      <c r="H128" s="190">
        <v>7.0999999999999994E-2</v>
      </c>
      <c r="I128" s="191"/>
      <c r="L128" s="187"/>
      <c r="M128" s="192"/>
      <c r="N128" s="193"/>
      <c r="O128" s="193"/>
      <c r="P128" s="193"/>
      <c r="Q128" s="193"/>
      <c r="R128" s="193"/>
      <c r="S128" s="193"/>
      <c r="T128" s="194"/>
      <c r="AT128" s="188" t="s">
        <v>138</v>
      </c>
      <c r="AU128" s="188" t="s">
        <v>136</v>
      </c>
      <c r="AV128" s="13" t="s">
        <v>136</v>
      </c>
      <c r="AW128" s="13" t="s">
        <v>26</v>
      </c>
      <c r="AX128" s="13" t="s">
        <v>71</v>
      </c>
      <c r="AY128" s="188" t="s">
        <v>129</v>
      </c>
    </row>
    <row r="129" spans="1:65" s="13" customFormat="1">
      <c r="B129" s="187"/>
      <c r="D129" s="183" t="s">
        <v>138</v>
      </c>
      <c r="E129" s="188" t="s">
        <v>1</v>
      </c>
      <c r="F129" s="189" t="s">
        <v>621</v>
      </c>
      <c r="H129" s="190">
        <v>2.1999999999999999E-2</v>
      </c>
      <c r="I129" s="191"/>
      <c r="L129" s="187"/>
      <c r="M129" s="192"/>
      <c r="N129" s="193"/>
      <c r="O129" s="193"/>
      <c r="P129" s="193"/>
      <c r="Q129" s="193"/>
      <c r="R129" s="193"/>
      <c r="S129" s="193"/>
      <c r="T129" s="194"/>
      <c r="AT129" s="188" t="s">
        <v>138</v>
      </c>
      <c r="AU129" s="188" t="s">
        <v>136</v>
      </c>
      <c r="AV129" s="13" t="s">
        <v>136</v>
      </c>
      <c r="AW129" s="13" t="s">
        <v>26</v>
      </c>
      <c r="AX129" s="13" t="s">
        <v>71</v>
      </c>
      <c r="AY129" s="188" t="s">
        <v>129</v>
      </c>
    </row>
    <row r="130" spans="1:65" s="13" customFormat="1">
      <c r="B130" s="187"/>
      <c r="D130" s="183" t="s">
        <v>138</v>
      </c>
      <c r="E130" s="188" t="s">
        <v>1</v>
      </c>
      <c r="F130" s="189" t="s">
        <v>622</v>
      </c>
      <c r="H130" s="190">
        <v>4.2999999999999997E-2</v>
      </c>
      <c r="I130" s="191"/>
      <c r="L130" s="187"/>
      <c r="M130" s="192"/>
      <c r="N130" s="193"/>
      <c r="O130" s="193"/>
      <c r="P130" s="193"/>
      <c r="Q130" s="193"/>
      <c r="R130" s="193"/>
      <c r="S130" s="193"/>
      <c r="T130" s="194"/>
      <c r="AT130" s="188" t="s">
        <v>138</v>
      </c>
      <c r="AU130" s="188" t="s">
        <v>136</v>
      </c>
      <c r="AV130" s="13" t="s">
        <v>136</v>
      </c>
      <c r="AW130" s="13" t="s">
        <v>26</v>
      </c>
      <c r="AX130" s="13" t="s">
        <v>71</v>
      </c>
      <c r="AY130" s="188" t="s">
        <v>129</v>
      </c>
    </row>
    <row r="131" spans="1:65" s="13" customFormat="1">
      <c r="B131" s="187"/>
      <c r="D131" s="183" t="s">
        <v>138</v>
      </c>
      <c r="E131" s="188" t="s">
        <v>1</v>
      </c>
      <c r="F131" s="189" t="s">
        <v>623</v>
      </c>
      <c r="H131" s="190">
        <v>3.0000000000000001E-3</v>
      </c>
      <c r="I131" s="191"/>
      <c r="L131" s="187"/>
      <c r="M131" s="192"/>
      <c r="N131" s="193"/>
      <c r="O131" s="193"/>
      <c r="P131" s="193"/>
      <c r="Q131" s="193"/>
      <c r="R131" s="193"/>
      <c r="S131" s="193"/>
      <c r="T131" s="194"/>
      <c r="AT131" s="188" t="s">
        <v>138</v>
      </c>
      <c r="AU131" s="188" t="s">
        <v>136</v>
      </c>
      <c r="AV131" s="13" t="s">
        <v>136</v>
      </c>
      <c r="AW131" s="13" t="s">
        <v>26</v>
      </c>
      <c r="AX131" s="13" t="s">
        <v>71</v>
      </c>
      <c r="AY131" s="188" t="s">
        <v>129</v>
      </c>
    </row>
    <row r="132" spans="1:65" s="14" customFormat="1">
      <c r="B132" s="195"/>
      <c r="D132" s="183" t="s">
        <v>138</v>
      </c>
      <c r="E132" s="196" t="s">
        <v>1</v>
      </c>
      <c r="F132" s="197" t="s">
        <v>140</v>
      </c>
      <c r="H132" s="198">
        <v>0.5</v>
      </c>
      <c r="I132" s="199"/>
      <c r="L132" s="195"/>
      <c r="M132" s="200"/>
      <c r="N132" s="201"/>
      <c r="O132" s="201"/>
      <c r="P132" s="201"/>
      <c r="Q132" s="201"/>
      <c r="R132" s="201"/>
      <c r="S132" s="201"/>
      <c r="T132" s="202"/>
      <c r="AT132" s="196" t="s">
        <v>138</v>
      </c>
      <c r="AU132" s="196" t="s">
        <v>136</v>
      </c>
      <c r="AV132" s="14" t="s">
        <v>135</v>
      </c>
      <c r="AW132" s="14" t="s">
        <v>26</v>
      </c>
      <c r="AX132" s="14" t="s">
        <v>78</v>
      </c>
      <c r="AY132" s="196" t="s">
        <v>129</v>
      </c>
    </row>
    <row r="133" spans="1:65" s="2" customFormat="1" ht="24" customHeight="1">
      <c r="A133" s="32"/>
      <c r="B133" s="169"/>
      <c r="C133" s="203" t="s">
        <v>136</v>
      </c>
      <c r="D133" s="203" t="s">
        <v>162</v>
      </c>
      <c r="E133" s="204" t="s">
        <v>624</v>
      </c>
      <c r="F133" s="205" t="s">
        <v>625</v>
      </c>
      <c r="G133" s="206" t="s">
        <v>134</v>
      </c>
      <c r="H133" s="207">
        <v>3.3000000000000002E-2</v>
      </c>
      <c r="I133" s="208"/>
      <c r="J133" s="209">
        <f>ROUND(I133*H133,2)</f>
        <v>0</v>
      </c>
      <c r="K133" s="210"/>
      <c r="L133" s="211"/>
      <c r="M133" s="212" t="s">
        <v>1</v>
      </c>
      <c r="N133" s="213" t="s">
        <v>37</v>
      </c>
      <c r="O133" s="57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82" t="s">
        <v>214</v>
      </c>
      <c r="AT133" s="182" t="s">
        <v>162</v>
      </c>
      <c r="AU133" s="182" t="s">
        <v>136</v>
      </c>
      <c r="AY133" s="16" t="s">
        <v>129</v>
      </c>
      <c r="BE133" s="96">
        <f>IF(N133="základná",J133,0)</f>
        <v>0</v>
      </c>
      <c r="BF133" s="96">
        <f>IF(N133="znížená",J133,0)</f>
        <v>0</v>
      </c>
      <c r="BG133" s="96">
        <f>IF(N133="zákl. prenesená",J133,0)</f>
        <v>0</v>
      </c>
      <c r="BH133" s="96">
        <f>IF(N133="zníž. prenesená",J133,0)</f>
        <v>0</v>
      </c>
      <c r="BI133" s="96">
        <f>IF(N133="nulová",J133,0)</f>
        <v>0</v>
      </c>
      <c r="BJ133" s="16" t="s">
        <v>136</v>
      </c>
      <c r="BK133" s="96">
        <f>ROUND(I133*H133,2)</f>
        <v>0</v>
      </c>
      <c r="BL133" s="16" t="s">
        <v>176</v>
      </c>
      <c r="BM133" s="182" t="s">
        <v>135</v>
      </c>
    </row>
    <row r="134" spans="1:65" s="2" customFormat="1" ht="19.5">
      <c r="A134" s="32"/>
      <c r="B134" s="33"/>
      <c r="C134" s="32"/>
      <c r="D134" s="183" t="s">
        <v>137</v>
      </c>
      <c r="E134" s="32"/>
      <c r="F134" s="184" t="s">
        <v>625</v>
      </c>
      <c r="G134" s="32"/>
      <c r="H134" s="32"/>
      <c r="I134" s="105"/>
      <c r="J134" s="32"/>
      <c r="K134" s="32"/>
      <c r="L134" s="33"/>
      <c r="M134" s="185"/>
      <c r="N134" s="186"/>
      <c r="O134" s="57"/>
      <c r="P134" s="57"/>
      <c r="Q134" s="57"/>
      <c r="R134" s="57"/>
      <c r="S134" s="57"/>
      <c r="T134" s="58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6" t="s">
        <v>137</v>
      </c>
      <c r="AU134" s="16" t="s">
        <v>136</v>
      </c>
    </row>
    <row r="135" spans="1:65" s="13" customFormat="1">
      <c r="B135" s="187"/>
      <c r="D135" s="183" t="s">
        <v>138</v>
      </c>
      <c r="E135" s="188" t="s">
        <v>1</v>
      </c>
      <c r="F135" s="189" t="s">
        <v>626</v>
      </c>
      <c r="H135" s="190">
        <v>0.03</v>
      </c>
      <c r="I135" s="191"/>
      <c r="L135" s="187"/>
      <c r="M135" s="192"/>
      <c r="N135" s="193"/>
      <c r="O135" s="193"/>
      <c r="P135" s="193"/>
      <c r="Q135" s="193"/>
      <c r="R135" s="193"/>
      <c r="S135" s="193"/>
      <c r="T135" s="194"/>
      <c r="AT135" s="188" t="s">
        <v>138</v>
      </c>
      <c r="AU135" s="188" t="s">
        <v>136</v>
      </c>
      <c r="AV135" s="13" t="s">
        <v>136</v>
      </c>
      <c r="AW135" s="13" t="s">
        <v>26</v>
      </c>
      <c r="AX135" s="13" t="s">
        <v>71</v>
      </c>
      <c r="AY135" s="188" t="s">
        <v>129</v>
      </c>
    </row>
    <row r="136" spans="1:65" s="13" customFormat="1">
      <c r="B136" s="187"/>
      <c r="D136" s="183" t="s">
        <v>138</v>
      </c>
      <c r="E136" s="188" t="s">
        <v>1</v>
      </c>
      <c r="F136" s="189" t="s">
        <v>623</v>
      </c>
      <c r="H136" s="190">
        <v>3.0000000000000001E-3</v>
      </c>
      <c r="I136" s="191"/>
      <c r="L136" s="187"/>
      <c r="M136" s="192"/>
      <c r="N136" s="193"/>
      <c r="O136" s="193"/>
      <c r="P136" s="193"/>
      <c r="Q136" s="193"/>
      <c r="R136" s="193"/>
      <c r="S136" s="193"/>
      <c r="T136" s="194"/>
      <c r="AT136" s="188" t="s">
        <v>138</v>
      </c>
      <c r="AU136" s="188" t="s">
        <v>136</v>
      </c>
      <c r="AV136" s="13" t="s">
        <v>136</v>
      </c>
      <c r="AW136" s="13" t="s">
        <v>26</v>
      </c>
      <c r="AX136" s="13" t="s">
        <v>71</v>
      </c>
      <c r="AY136" s="188" t="s">
        <v>129</v>
      </c>
    </row>
    <row r="137" spans="1:65" s="14" customFormat="1">
      <c r="B137" s="195"/>
      <c r="D137" s="183" t="s">
        <v>138</v>
      </c>
      <c r="E137" s="196" t="s">
        <v>1</v>
      </c>
      <c r="F137" s="197" t="s">
        <v>140</v>
      </c>
      <c r="H137" s="198">
        <v>3.3000000000000002E-2</v>
      </c>
      <c r="I137" s="199"/>
      <c r="L137" s="195"/>
      <c r="M137" s="200"/>
      <c r="N137" s="201"/>
      <c r="O137" s="201"/>
      <c r="P137" s="201"/>
      <c r="Q137" s="201"/>
      <c r="R137" s="201"/>
      <c r="S137" s="201"/>
      <c r="T137" s="202"/>
      <c r="AT137" s="196" t="s">
        <v>138</v>
      </c>
      <c r="AU137" s="196" t="s">
        <v>136</v>
      </c>
      <c r="AV137" s="14" t="s">
        <v>135</v>
      </c>
      <c r="AW137" s="14" t="s">
        <v>26</v>
      </c>
      <c r="AX137" s="14" t="s">
        <v>78</v>
      </c>
      <c r="AY137" s="196" t="s">
        <v>129</v>
      </c>
    </row>
    <row r="138" spans="1:65" s="2" customFormat="1" ht="24" customHeight="1">
      <c r="A138" s="32"/>
      <c r="B138" s="169"/>
      <c r="C138" s="203" t="s">
        <v>144</v>
      </c>
      <c r="D138" s="203" t="s">
        <v>162</v>
      </c>
      <c r="E138" s="204" t="s">
        <v>266</v>
      </c>
      <c r="F138" s="205" t="s">
        <v>267</v>
      </c>
      <c r="G138" s="206" t="s">
        <v>134</v>
      </c>
      <c r="H138" s="207">
        <v>1.3759999999999999</v>
      </c>
      <c r="I138" s="208"/>
      <c r="J138" s="209">
        <f>ROUND(I138*H138,2)</f>
        <v>0</v>
      </c>
      <c r="K138" s="210"/>
      <c r="L138" s="211"/>
      <c r="M138" s="212" t="s">
        <v>1</v>
      </c>
      <c r="N138" s="213" t="s">
        <v>37</v>
      </c>
      <c r="O138" s="57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82" t="s">
        <v>214</v>
      </c>
      <c r="AT138" s="182" t="s">
        <v>162</v>
      </c>
      <c r="AU138" s="182" t="s">
        <v>136</v>
      </c>
      <c r="AY138" s="16" t="s">
        <v>129</v>
      </c>
      <c r="BE138" s="96">
        <f>IF(N138="základná",J138,0)</f>
        <v>0</v>
      </c>
      <c r="BF138" s="96">
        <f>IF(N138="znížená",J138,0)</f>
        <v>0</v>
      </c>
      <c r="BG138" s="96">
        <f>IF(N138="zákl. prenesená",J138,0)</f>
        <v>0</v>
      </c>
      <c r="BH138" s="96">
        <f>IF(N138="zníž. prenesená",J138,0)</f>
        <v>0</v>
      </c>
      <c r="BI138" s="96">
        <f>IF(N138="nulová",J138,0)</f>
        <v>0</v>
      </c>
      <c r="BJ138" s="16" t="s">
        <v>136</v>
      </c>
      <c r="BK138" s="96">
        <f>ROUND(I138*H138,2)</f>
        <v>0</v>
      </c>
      <c r="BL138" s="16" t="s">
        <v>176</v>
      </c>
      <c r="BM138" s="182" t="s">
        <v>147</v>
      </c>
    </row>
    <row r="139" spans="1:65" s="2" customFormat="1" ht="19.5">
      <c r="A139" s="32"/>
      <c r="B139" s="33"/>
      <c r="C139" s="32"/>
      <c r="D139" s="183" t="s">
        <v>137</v>
      </c>
      <c r="E139" s="32"/>
      <c r="F139" s="184" t="s">
        <v>267</v>
      </c>
      <c r="G139" s="32"/>
      <c r="H139" s="32"/>
      <c r="I139" s="105"/>
      <c r="J139" s="32"/>
      <c r="K139" s="32"/>
      <c r="L139" s="33"/>
      <c r="M139" s="185"/>
      <c r="N139" s="186"/>
      <c r="O139" s="57"/>
      <c r="P139" s="57"/>
      <c r="Q139" s="57"/>
      <c r="R139" s="57"/>
      <c r="S139" s="57"/>
      <c r="T139" s="58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6" t="s">
        <v>137</v>
      </c>
      <c r="AU139" s="16" t="s">
        <v>136</v>
      </c>
    </row>
    <row r="140" spans="1:65" s="13" customFormat="1">
      <c r="B140" s="187"/>
      <c r="D140" s="183" t="s">
        <v>138</v>
      </c>
      <c r="E140" s="188" t="s">
        <v>1</v>
      </c>
      <c r="F140" s="189" t="s">
        <v>627</v>
      </c>
      <c r="H140" s="190">
        <v>1.31</v>
      </c>
      <c r="I140" s="191"/>
      <c r="L140" s="187"/>
      <c r="M140" s="192"/>
      <c r="N140" s="193"/>
      <c r="O140" s="193"/>
      <c r="P140" s="193"/>
      <c r="Q140" s="193"/>
      <c r="R140" s="193"/>
      <c r="S140" s="193"/>
      <c r="T140" s="194"/>
      <c r="AT140" s="188" t="s">
        <v>138</v>
      </c>
      <c r="AU140" s="188" t="s">
        <v>136</v>
      </c>
      <c r="AV140" s="13" t="s">
        <v>136</v>
      </c>
      <c r="AW140" s="13" t="s">
        <v>26</v>
      </c>
      <c r="AX140" s="13" t="s">
        <v>71</v>
      </c>
      <c r="AY140" s="188" t="s">
        <v>129</v>
      </c>
    </row>
    <row r="141" spans="1:65" s="13" customFormat="1">
      <c r="B141" s="187"/>
      <c r="D141" s="183" t="s">
        <v>138</v>
      </c>
      <c r="E141" s="188" t="s">
        <v>1</v>
      </c>
      <c r="F141" s="189" t="s">
        <v>628</v>
      </c>
      <c r="H141" s="190">
        <v>6.6000000000000003E-2</v>
      </c>
      <c r="I141" s="191"/>
      <c r="L141" s="187"/>
      <c r="M141" s="192"/>
      <c r="N141" s="193"/>
      <c r="O141" s="193"/>
      <c r="P141" s="193"/>
      <c r="Q141" s="193"/>
      <c r="R141" s="193"/>
      <c r="S141" s="193"/>
      <c r="T141" s="194"/>
      <c r="AT141" s="188" t="s">
        <v>138</v>
      </c>
      <c r="AU141" s="188" t="s">
        <v>136</v>
      </c>
      <c r="AV141" s="13" t="s">
        <v>136</v>
      </c>
      <c r="AW141" s="13" t="s">
        <v>26</v>
      </c>
      <c r="AX141" s="13" t="s">
        <v>71</v>
      </c>
      <c r="AY141" s="188" t="s">
        <v>129</v>
      </c>
    </row>
    <row r="142" spans="1:65" s="14" customFormat="1">
      <c r="B142" s="195"/>
      <c r="D142" s="183" t="s">
        <v>138</v>
      </c>
      <c r="E142" s="196" t="s">
        <v>1</v>
      </c>
      <c r="F142" s="197" t="s">
        <v>140</v>
      </c>
      <c r="H142" s="198">
        <v>1.3760000000000001</v>
      </c>
      <c r="I142" s="199"/>
      <c r="L142" s="195"/>
      <c r="M142" s="200"/>
      <c r="N142" s="201"/>
      <c r="O142" s="201"/>
      <c r="P142" s="201"/>
      <c r="Q142" s="201"/>
      <c r="R142" s="201"/>
      <c r="S142" s="201"/>
      <c r="T142" s="202"/>
      <c r="AT142" s="196" t="s">
        <v>138</v>
      </c>
      <c r="AU142" s="196" t="s">
        <v>136</v>
      </c>
      <c r="AV142" s="14" t="s">
        <v>135</v>
      </c>
      <c r="AW142" s="14" t="s">
        <v>26</v>
      </c>
      <c r="AX142" s="14" t="s">
        <v>78</v>
      </c>
      <c r="AY142" s="196" t="s">
        <v>129</v>
      </c>
    </row>
    <row r="143" spans="1:65" s="2" customFormat="1" ht="24" customHeight="1">
      <c r="A143" s="32"/>
      <c r="B143" s="169"/>
      <c r="C143" s="170" t="s">
        <v>135</v>
      </c>
      <c r="D143" s="170" t="s">
        <v>131</v>
      </c>
      <c r="E143" s="171" t="s">
        <v>301</v>
      </c>
      <c r="F143" s="172" t="s">
        <v>302</v>
      </c>
      <c r="G143" s="173" t="s">
        <v>151</v>
      </c>
      <c r="H143" s="174">
        <v>80.988</v>
      </c>
      <c r="I143" s="175"/>
      <c r="J143" s="176">
        <f>ROUND(I143*H143,2)</f>
        <v>0</v>
      </c>
      <c r="K143" s="177"/>
      <c r="L143" s="33"/>
      <c r="M143" s="178" t="s">
        <v>1</v>
      </c>
      <c r="N143" s="179" t="s">
        <v>37</v>
      </c>
      <c r="O143" s="57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82" t="s">
        <v>176</v>
      </c>
      <c r="AT143" s="182" t="s">
        <v>131</v>
      </c>
      <c r="AU143" s="182" t="s">
        <v>136</v>
      </c>
      <c r="AY143" s="16" t="s">
        <v>129</v>
      </c>
      <c r="BE143" s="96">
        <f>IF(N143="základná",J143,0)</f>
        <v>0</v>
      </c>
      <c r="BF143" s="96">
        <f>IF(N143="znížená",J143,0)</f>
        <v>0</v>
      </c>
      <c r="BG143" s="96">
        <f>IF(N143="zákl. prenesená",J143,0)</f>
        <v>0</v>
      </c>
      <c r="BH143" s="96">
        <f>IF(N143="zníž. prenesená",J143,0)</f>
        <v>0</v>
      </c>
      <c r="BI143" s="96">
        <f>IF(N143="nulová",J143,0)</f>
        <v>0</v>
      </c>
      <c r="BJ143" s="16" t="s">
        <v>136</v>
      </c>
      <c r="BK143" s="96">
        <f>ROUND(I143*H143,2)</f>
        <v>0</v>
      </c>
      <c r="BL143" s="16" t="s">
        <v>176</v>
      </c>
      <c r="BM143" s="182" t="s">
        <v>152</v>
      </c>
    </row>
    <row r="144" spans="1:65" s="2" customFormat="1">
      <c r="A144" s="32"/>
      <c r="B144" s="33"/>
      <c r="C144" s="32"/>
      <c r="D144" s="183" t="s">
        <v>137</v>
      </c>
      <c r="E144" s="32"/>
      <c r="F144" s="184" t="s">
        <v>302</v>
      </c>
      <c r="G144" s="32"/>
      <c r="H144" s="32"/>
      <c r="I144" s="105"/>
      <c r="J144" s="32"/>
      <c r="K144" s="32"/>
      <c r="L144" s="33"/>
      <c r="M144" s="185"/>
      <c r="N144" s="186"/>
      <c r="O144" s="57"/>
      <c r="P144" s="57"/>
      <c r="Q144" s="57"/>
      <c r="R144" s="57"/>
      <c r="S144" s="57"/>
      <c r="T144" s="58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6" t="s">
        <v>137</v>
      </c>
      <c r="AU144" s="16" t="s">
        <v>136</v>
      </c>
    </row>
    <row r="145" spans="1:65" s="13" customFormat="1">
      <c r="B145" s="187"/>
      <c r="D145" s="183" t="s">
        <v>138</v>
      </c>
      <c r="E145" s="188" t="s">
        <v>1</v>
      </c>
      <c r="F145" s="189" t="s">
        <v>629</v>
      </c>
      <c r="H145" s="190">
        <v>5.6</v>
      </c>
      <c r="I145" s="191"/>
      <c r="L145" s="187"/>
      <c r="M145" s="192"/>
      <c r="N145" s="193"/>
      <c r="O145" s="193"/>
      <c r="P145" s="193"/>
      <c r="Q145" s="193"/>
      <c r="R145" s="193"/>
      <c r="S145" s="193"/>
      <c r="T145" s="194"/>
      <c r="AT145" s="188" t="s">
        <v>138</v>
      </c>
      <c r="AU145" s="188" t="s">
        <v>136</v>
      </c>
      <c r="AV145" s="13" t="s">
        <v>136</v>
      </c>
      <c r="AW145" s="13" t="s">
        <v>26</v>
      </c>
      <c r="AX145" s="13" t="s">
        <v>71</v>
      </c>
      <c r="AY145" s="188" t="s">
        <v>129</v>
      </c>
    </row>
    <row r="146" spans="1:65" s="13" customFormat="1">
      <c r="B146" s="187"/>
      <c r="D146" s="183" t="s">
        <v>138</v>
      </c>
      <c r="E146" s="188" t="s">
        <v>1</v>
      </c>
      <c r="F146" s="189" t="s">
        <v>630</v>
      </c>
      <c r="H146" s="190">
        <v>4.8719999999999999</v>
      </c>
      <c r="I146" s="191"/>
      <c r="L146" s="187"/>
      <c r="M146" s="192"/>
      <c r="N146" s="193"/>
      <c r="O146" s="193"/>
      <c r="P146" s="193"/>
      <c r="Q146" s="193"/>
      <c r="R146" s="193"/>
      <c r="S146" s="193"/>
      <c r="T146" s="194"/>
      <c r="AT146" s="188" t="s">
        <v>138</v>
      </c>
      <c r="AU146" s="188" t="s">
        <v>136</v>
      </c>
      <c r="AV146" s="13" t="s">
        <v>136</v>
      </c>
      <c r="AW146" s="13" t="s">
        <v>26</v>
      </c>
      <c r="AX146" s="13" t="s">
        <v>71</v>
      </c>
      <c r="AY146" s="188" t="s">
        <v>129</v>
      </c>
    </row>
    <row r="147" spans="1:65" s="13" customFormat="1">
      <c r="B147" s="187"/>
      <c r="D147" s="183" t="s">
        <v>138</v>
      </c>
      <c r="E147" s="188" t="s">
        <v>1</v>
      </c>
      <c r="F147" s="189" t="s">
        <v>631</v>
      </c>
      <c r="H147" s="190">
        <v>2.0720000000000001</v>
      </c>
      <c r="I147" s="191"/>
      <c r="L147" s="187"/>
      <c r="M147" s="192"/>
      <c r="N147" s="193"/>
      <c r="O147" s="193"/>
      <c r="P147" s="193"/>
      <c r="Q147" s="193"/>
      <c r="R147" s="193"/>
      <c r="S147" s="193"/>
      <c r="T147" s="194"/>
      <c r="AT147" s="188" t="s">
        <v>138</v>
      </c>
      <c r="AU147" s="188" t="s">
        <v>136</v>
      </c>
      <c r="AV147" s="13" t="s">
        <v>136</v>
      </c>
      <c r="AW147" s="13" t="s">
        <v>26</v>
      </c>
      <c r="AX147" s="13" t="s">
        <v>71</v>
      </c>
      <c r="AY147" s="188" t="s">
        <v>129</v>
      </c>
    </row>
    <row r="148" spans="1:65" s="13" customFormat="1">
      <c r="B148" s="187"/>
      <c r="D148" s="183" t="s">
        <v>138</v>
      </c>
      <c r="E148" s="188" t="s">
        <v>1</v>
      </c>
      <c r="F148" s="189" t="s">
        <v>632</v>
      </c>
      <c r="H148" s="190">
        <v>1.232</v>
      </c>
      <c r="I148" s="191"/>
      <c r="L148" s="187"/>
      <c r="M148" s="192"/>
      <c r="N148" s="193"/>
      <c r="O148" s="193"/>
      <c r="P148" s="193"/>
      <c r="Q148" s="193"/>
      <c r="R148" s="193"/>
      <c r="S148" s="193"/>
      <c r="T148" s="194"/>
      <c r="AT148" s="188" t="s">
        <v>138</v>
      </c>
      <c r="AU148" s="188" t="s">
        <v>136</v>
      </c>
      <c r="AV148" s="13" t="s">
        <v>136</v>
      </c>
      <c r="AW148" s="13" t="s">
        <v>26</v>
      </c>
      <c r="AX148" s="13" t="s">
        <v>71</v>
      </c>
      <c r="AY148" s="188" t="s">
        <v>129</v>
      </c>
    </row>
    <row r="149" spans="1:65" s="13" customFormat="1">
      <c r="B149" s="187"/>
      <c r="D149" s="183" t="s">
        <v>138</v>
      </c>
      <c r="E149" s="188" t="s">
        <v>1</v>
      </c>
      <c r="F149" s="189" t="s">
        <v>633</v>
      </c>
      <c r="H149" s="190">
        <v>1.3720000000000001</v>
      </c>
      <c r="I149" s="191"/>
      <c r="L149" s="187"/>
      <c r="M149" s="192"/>
      <c r="N149" s="193"/>
      <c r="O149" s="193"/>
      <c r="P149" s="193"/>
      <c r="Q149" s="193"/>
      <c r="R149" s="193"/>
      <c r="S149" s="193"/>
      <c r="T149" s="194"/>
      <c r="AT149" s="188" t="s">
        <v>138</v>
      </c>
      <c r="AU149" s="188" t="s">
        <v>136</v>
      </c>
      <c r="AV149" s="13" t="s">
        <v>136</v>
      </c>
      <c r="AW149" s="13" t="s">
        <v>26</v>
      </c>
      <c r="AX149" s="13" t="s">
        <v>71</v>
      </c>
      <c r="AY149" s="188" t="s">
        <v>129</v>
      </c>
    </row>
    <row r="150" spans="1:65" s="13" customFormat="1">
      <c r="B150" s="187"/>
      <c r="D150" s="183" t="s">
        <v>138</v>
      </c>
      <c r="E150" s="188" t="s">
        <v>1</v>
      </c>
      <c r="F150" s="189" t="s">
        <v>634</v>
      </c>
      <c r="H150" s="190">
        <v>20.16</v>
      </c>
      <c r="I150" s="191"/>
      <c r="L150" s="187"/>
      <c r="M150" s="192"/>
      <c r="N150" s="193"/>
      <c r="O150" s="193"/>
      <c r="P150" s="193"/>
      <c r="Q150" s="193"/>
      <c r="R150" s="193"/>
      <c r="S150" s="193"/>
      <c r="T150" s="194"/>
      <c r="AT150" s="188" t="s">
        <v>138</v>
      </c>
      <c r="AU150" s="188" t="s">
        <v>136</v>
      </c>
      <c r="AV150" s="13" t="s">
        <v>136</v>
      </c>
      <c r="AW150" s="13" t="s">
        <v>26</v>
      </c>
      <c r="AX150" s="13" t="s">
        <v>71</v>
      </c>
      <c r="AY150" s="188" t="s">
        <v>129</v>
      </c>
    </row>
    <row r="151" spans="1:65" s="13" customFormat="1">
      <c r="B151" s="187"/>
      <c r="D151" s="183" t="s">
        <v>138</v>
      </c>
      <c r="E151" s="188" t="s">
        <v>1</v>
      </c>
      <c r="F151" s="189" t="s">
        <v>635</v>
      </c>
      <c r="H151" s="190">
        <v>43.68</v>
      </c>
      <c r="I151" s="191"/>
      <c r="L151" s="187"/>
      <c r="M151" s="192"/>
      <c r="N151" s="193"/>
      <c r="O151" s="193"/>
      <c r="P151" s="193"/>
      <c r="Q151" s="193"/>
      <c r="R151" s="193"/>
      <c r="S151" s="193"/>
      <c r="T151" s="194"/>
      <c r="AT151" s="188" t="s">
        <v>138</v>
      </c>
      <c r="AU151" s="188" t="s">
        <v>136</v>
      </c>
      <c r="AV151" s="13" t="s">
        <v>136</v>
      </c>
      <c r="AW151" s="13" t="s">
        <v>26</v>
      </c>
      <c r="AX151" s="13" t="s">
        <v>71</v>
      </c>
      <c r="AY151" s="188" t="s">
        <v>129</v>
      </c>
    </row>
    <row r="152" spans="1:65" s="13" customFormat="1">
      <c r="B152" s="187"/>
      <c r="D152" s="183" t="s">
        <v>138</v>
      </c>
      <c r="E152" s="188" t="s">
        <v>1</v>
      </c>
      <c r="F152" s="189" t="s">
        <v>470</v>
      </c>
      <c r="H152" s="190">
        <v>2</v>
      </c>
      <c r="I152" s="191"/>
      <c r="L152" s="187"/>
      <c r="M152" s="192"/>
      <c r="N152" s="193"/>
      <c r="O152" s="193"/>
      <c r="P152" s="193"/>
      <c r="Q152" s="193"/>
      <c r="R152" s="193"/>
      <c r="S152" s="193"/>
      <c r="T152" s="194"/>
      <c r="AT152" s="188" t="s">
        <v>138</v>
      </c>
      <c r="AU152" s="188" t="s">
        <v>136</v>
      </c>
      <c r="AV152" s="13" t="s">
        <v>136</v>
      </c>
      <c r="AW152" s="13" t="s">
        <v>26</v>
      </c>
      <c r="AX152" s="13" t="s">
        <v>71</v>
      </c>
      <c r="AY152" s="188" t="s">
        <v>129</v>
      </c>
    </row>
    <row r="153" spans="1:65" s="14" customFormat="1">
      <c r="B153" s="195"/>
      <c r="D153" s="183" t="s">
        <v>138</v>
      </c>
      <c r="E153" s="196" t="s">
        <v>1</v>
      </c>
      <c r="F153" s="197" t="s">
        <v>140</v>
      </c>
      <c r="H153" s="198">
        <v>80.988</v>
      </c>
      <c r="I153" s="199"/>
      <c r="L153" s="195"/>
      <c r="M153" s="200"/>
      <c r="N153" s="201"/>
      <c r="O153" s="201"/>
      <c r="P153" s="201"/>
      <c r="Q153" s="201"/>
      <c r="R153" s="201"/>
      <c r="S153" s="201"/>
      <c r="T153" s="202"/>
      <c r="AT153" s="196" t="s">
        <v>138</v>
      </c>
      <c r="AU153" s="196" t="s">
        <v>136</v>
      </c>
      <c r="AV153" s="14" t="s">
        <v>135</v>
      </c>
      <c r="AW153" s="14" t="s">
        <v>26</v>
      </c>
      <c r="AX153" s="14" t="s">
        <v>78</v>
      </c>
      <c r="AY153" s="196" t="s">
        <v>129</v>
      </c>
    </row>
    <row r="154" spans="1:65" s="2" customFormat="1" ht="24" customHeight="1">
      <c r="A154" s="32"/>
      <c r="B154" s="169"/>
      <c r="C154" s="170" t="s">
        <v>157</v>
      </c>
      <c r="D154" s="170" t="s">
        <v>131</v>
      </c>
      <c r="E154" s="171" t="s">
        <v>335</v>
      </c>
      <c r="F154" s="172" t="s">
        <v>336</v>
      </c>
      <c r="G154" s="173" t="s">
        <v>151</v>
      </c>
      <c r="H154" s="174">
        <v>91.126999999999995</v>
      </c>
      <c r="I154" s="175"/>
      <c r="J154" s="176">
        <f>ROUND(I154*H154,2)</f>
        <v>0</v>
      </c>
      <c r="K154" s="177"/>
      <c r="L154" s="33"/>
      <c r="M154" s="178" t="s">
        <v>1</v>
      </c>
      <c r="N154" s="179" t="s">
        <v>37</v>
      </c>
      <c r="O154" s="57"/>
      <c r="P154" s="180">
        <f>O154*H154</f>
        <v>0</v>
      </c>
      <c r="Q154" s="180">
        <v>0</v>
      </c>
      <c r="R154" s="180">
        <f>Q154*H154</f>
        <v>0</v>
      </c>
      <c r="S154" s="180">
        <v>0</v>
      </c>
      <c r="T154" s="18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82" t="s">
        <v>176</v>
      </c>
      <c r="AT154" s="182" t="s">
        <v>131</v>
      </c>
      <c r="AU154" s="182" t="s">
        <v>136</v>
      </c>
      <c r="AY154" s="16" t="s">
        <v>129</v>
      </c>
      <c r="BE154" s="96">
        <f>IF(N154="základná",J154,0)</f>
        <v>0</v>
      </c>
      <c r="BF154" s="96">
        <f>IF(N154="znížená",J154,0)</f>
        <v>0</v>
      </c>
      <c r="BG154" s="96">
        <f>IF(N154="zákl. prenesená",J154,0)</f>
        <v>0</v>
      </c>
      <c r="BH154" s="96">
        <f>IF(N154="zníž. prenesená",J154,0)</f>
        <v>0</v>
      </c>
      <c r="BI154" s="96">
        <f>IF(N154="nulová",J154,0)</f>
        <v>0</v>
      </c>
      <c r="BJ154" s="16" t="s">
        <v>136</v>
      </c>
      <c r="BK154" s="96">
        <f>ROUND(I154*H154,2)</f>
        <v>0</v>
      </c>
      <c r="BL154" s="16" t="s">
        <v>176</v>
      </c>
      <c r="BM154" s="182" t="s">
        <v>160</v>
      </c>
    </row>
    <row r="155" spans="1:65" s="2" customFormat="1">
      <c r="A155" s="32"/>
      <c r="B155" s="33"/>
      <c r="C155" s="32"/>
      <c r="D155" s="183" t="s">
        <v>137</v>
      </c>
      <c r="E155" s="32"/>
      <c r="F155" s="184" t="s">
        <v>336</v>
      </c>
      <c r="G155" s="32"/>
      <c r="H155" s="32"/>
      <c r="I155" s="105"/>
      <c r="J155" s="32"/>
      <c r="K155" s="32"/>
      <c r="L155" s="33"/>
      <c r="M155" s="185"/>
      <c r="N155" s="186"/>
      <c r="O155" s="57"/>
      <c r="P155" s="57"/>
      <c r="Q155" s="57"/>
      <c r="R155" s="57"/>
      <c r="S155" s="57"/>
      <c r="T155" s="58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6" t="s">
        <v>137</v>
      </c>
      <c r="AU155" s="16" t="s">
        <v>136</v>
      </c>
    </row>
    <row r="156" spans="1:65" s="13" customFormat="1">
      <c r="B156" s="187"/>
      <c r="D156" s="183" t="s">
        <v>138</v>
      </c>
      <c r="E156" s="188" t="s">
        <v>1</v>
      </c>
      <c r="F156" s="189" t="s">
        <v>636</v>
      </c>
      <c r="H156" s="190">
        <v>9.3239999999999998</v>
      </c>
      <c r="I156" s="191"/>
      <c r="L156" s="187"/>
      <c r="M156" s="192"/>
      <c r="N156" s="193"/>
      <c r="O156" s="193"/>
      <c r="P156" s="193"/>
      <c r="Q156" s="193"/>
      <c r="R156" s="193"/>
      <c r="S156" s="193"/>
      <c r="T156" s="194"/>
      <c r="AT156" s="188" t="s">
        <v>138</v>
      </c>
      <c r="AU156" s="188" t="s">
        <v>136</v>
      </c>
      <c r="AV156" s="13" t="s">
        <v>136</v>
      </c>
      <c r="AW156" s="13" t="s">
        <v>26</v>
      </c>
      <c r="AX156" s="13" t="s">
        <v>71</v>
      </c>
      <c r="AY156" s="188" t="s">
        <v>129</v>
      </c>
    </row>
    <row r="157" spans="1:65" s="13" customFormat="1">
      <c r="B157" s="187"/>
      <c r="D157" s="183" t="s">
        <v>138</v>
      </c>
      <c r="E157" s="188" t="s">
        <v>1</v>
      </c>
      <c r="F157" s="189" t="s">
        <v>637</v>
      </c>
      <c r="H157" s="190">
        <v>8.1120000000000001</v>
      </c>
      <c r="I157" s="191"/>
      <c r="L157" s="187"/>
      <c r="M157" s="192"/>
      <c r="N157" s="193"/>
      <c r="O157" s="193"/>
      <c r="P157" s="193"/>
      <c r="Q157" s="193"/>
      <c r="R157" s="193"/>
      <c r="S157" s="193"/>
      <c r="T157" s="194"/>
      <c r="AT157" s="188" t="s">
        <v>138</v>
      </c>
      <c r="AU157" s="188" t="s">
        <v>136</v>
      </c>
      <c r="AV157" s="13" t="s">
        <v>136</v>
      </c>
      <c r="AW157" s="13" t="s">
        <v>26</v>
      </c>
      <c r="AX157" s="13" t="s">
        <v>71</v>
      </c>
      <c r="AY157" s="188" t="s">
        <v>129</v>
      </c>
    </row>
    <row r="158" spans="1:65" s="13" customFormat="1">
      <c r="B158" s="187"/>
      <c r="D158" s="183" t="s">
        <v>138</v>
      </c>
      <c r="E158" s="188" t="s">
        <v>1</v>
      </c>
      <c r="F158" s="189" t="s">
        <v>638</v>
      </c>
      <c r="H158" s="190">
        <v>3.45</v>
      </c>
      <c r="I158" s="191"/>
      <c r="L158" s="187"/>
      <c r="M158" s="192"/>
      <c r="N158" s="193"/>
      <c r="O158" s="193"/>
      <c r="P158" s="193"/>
      <c r="Q158" s="193"/>
      <c r="R158" s="193"/>
      <c r="S158" s="193"/>
      <c r="T158" s="194"/>
      <c r="AT158" s="188" t="s">
        <v>138</v>
      </c>
      <c r="AU158" s="188" t="s">
        <v>136</v>
      </c>
      <c r="AV158" s="13" t="s">
        <v>136</v>
      </c>
      <c r="AW158" s="13" t="s">
        <v>26</v>
      </c>
      <c r="AX158" s="13" t="s">
        <v>71</v>
      </c>
      <c r="AY158" s="188" t="s">
        <v>129</v>
      </c>
    </row>
    <row r="159" spans="1:65" s="13" customFormat="1">
      <c r="B159" s="187"/>
      <c r="D159" s="183" t="s">
        <v>138</v>
      </c>
      <c r="E159" s="188" t="s">
        <v>1</v>
      </c>
      <c r="F159" s="189" t="s">
        <v>639</v>
      </c>
      <c r="H159" s="190">
        <v>2.2250000000000001</v>
      </c>
      <c r="I159" s="191"/>
      <c r="L159" s="187"/>
      <c r="M159" s="192"/>
      <c r="N159" s="193"/>
      <c r="O159" s="193"/>
      <c r="P159" s="193"/>
      <c r="Q159" s="193"/>
      <c r="R159" s="193"/>
      <c r="S159" s="193"/>
      <c r="T159" s="194"/>
      <c r="AT159" s="188" t="s">
        <v>138</v>
      </c>
      <c r="AU159" s="188" t="s">
        <v>136</v>
      </c>
      <c r="AV159" s="13" t="s">
        <v>136</v>
      </c>
      <c r="AW159" s="13" t="s">
        <v>26</v>
      </c>
      <c r="AX159" s="13" t="s">
        <v>71</v>
      </c>
      <c r="AY159" s="188" t="s">
        <v>129</v>
      </c>
    </row>
    <row r="160" spans="1:65" s="13" customFormat="1">
      <c r="B160" s="187"/>
      <c r="D160" s="183" t="s">
        <v>138</v>
      </c>
      <c r="E160" s="188" t="s">
        <v>1</v>
      </c>
      <c r="F160" s="189" t="s">
        <v>640</v>
      </c>
      <c r="H160" s="190">
        <v>2.1760000000000002</v>
      </c>
      <c r="I160" s="191"/>
      <c r="L160" s="187"/>
      <c r="M160" s="192"/>
      <c r="N160" s="193"/>
      <c r="O160" s="193"/>
      <c r="P160" s="193"/>
      <c r="Q160" s="193"/>
      <c r="R160" s="193"/>
      <c r="S160" s="193"/>
      <c r="T160" s="194"/>
      <c r="AT160" s="188" t="s">
        <v>138</v>
      </c>
      <c r="AU160" s="188" t="s">
        <v>136</v>
      </c>
      <c r="AV160" s="13" t="s">
        <v>136</v>
      </c>
      <c r="AW160" s="13" t="s">
        <v>26</v>
      </c>
      <c r="AX160" s="13" t="s">
        <v>71</v>
      </c>
      <c r="AY160" s="188" t="s">
        <v>129</v>
      </c>
    </row>
    <row r="161" spans="1:65" s="13" customFormat="1">
      <c r="B161" s="187"/>
      <c r="D161" s="183" t="s">
        <v>138</v>
      </c>
      <c r="E161" s="188" t="s">
        <v>1</v>
      </c>
      <c r="F161" s="189" t="s">
        <v>641</v>
      </c>
      <c r="H161" s="190">
        <v>63.84</v>
      </c>
      <c r="I161" s="191"/>
      <c r="L161" s="187"/>
      <c r="M161" s="192"/>
      <c r="N161" s="193"/>
      <c r="O161" s="193"/>
      <c r="P161" s="193"/>
      <c r="Q161" s="193"/>
      <c r="R161" s="193"/>
      <c r="S161" s="193"/>
      <c r="T161" s="194"/>
      <c r="AT161" s="188" t="s">
        <v>138</v>
      </c>
      <c r="AU161" s="188" t="s">
        <v>136</v>
      </c>
      <c r="AV161" s="13" t="s">
        <v>136</v>
      </c>
      <c r="AW161" s="13" t="s">
        <v>26</v>
      </c>
      <c r="AX161" s="13" t="s">
        <v>71</v>
      </c>
      <c r="AY161" s="188" t="s">
        <v>129</v>
      </c>
    </row>
    <row r="162" spans="1:65" s="13" customFormat="1">
      <c r="B162" s="187"/>
      <c r="D162" s="183" t="s">
        <v>138</v>
      </c>
      <c r="E162" s="188" t="s">
        <v>1</v>
      </c>
      <c r="F162" s="189" t="s">
        <v>470</v>
      </c>
      <c r="H162" s="190">
        <v>2</v>
      </c>
      <c r="I162" s="191"/>
      <c r="L162" s="187"/>
      <c r="M162" s="192"/>
      <c r="N162" s="193"/>
      <c r="O162" s="193"/>
      <c r="P162" s="193"/>
      <c r="Q162" s="193"/>
      <c r="R162" s="193"/>
      <c r="S162" s="193"/>
      <c r="T162" s="194"/>
      <c r="AT162" s="188" t="s">
        <v>138</v>
      </c>
      <c r="AU162" s="188" t="s">
        <v>136</v>
      </c>
      <c r="AV162" s="13" t="s">
        <v>136</v>
      </c>
      <c r="AW162" s="13" t="s">
        <v>26</v>
      </c>
      <c r="AX162" s="13" t="s">
        <v>71</v>
      </c>
      <c r="AY162" s="188" t="s">
        <v>129</v>
      </c>
    </row>
    <row r="163" spans="1:65" s="14" customFormat="1">
      <c r="B163" s="195"/>
      <c r="D163" s="183" t="s">
        <v>138</v>
      </c>
      <c r="E163" s="196" t="s">
        <v>1</v>
      </c>
      <c r="F163" s="197" t="s">
        <v>140</v>
      </c>
      <c r="H163" s="198">
        <v>91.12700000000001</v>
      </c>
      <c r="I163" s="199"/>
      <c r="L163" s="195"/>
      <c r="M163" s="200"/>
      <c r="N163" s="201"/>
      <c r="O163" s="201"/>
      <c r="P163" s="201"/>
      <c r="Q163" s="201"/>
      <c r="R163" s="201"/>
      <c r="S163" s="201"/>
      <c r="T163" s="202"/>
      <c r="AT163" s="196" t="s">
        <v>138</v>
      </c>
      <c r="AU163" s="196" t="s">
        <v>136</v>
      </c>
      <c r="AV163" s="14" t="s">
        <v>135</v>
      </c>
      <c r="AW163" s="14" t="s">
        <v>26</v>
      </c>
      <c r="AX163" s="14" t="s">
        <v>78</v>
      </c>
      <c r="AY163" s="196" t="s">
        <v>129</v>
      </c>
    </row>
    <row r="164" spans="1:65" s="2" customFormat="1" ht="36" customHeight="1">
      <c r="A164" s="32"/>
      <c r="B164" s="169"/>
      <c r="C164" s="170" t="s">
        <v>147</v>
      </c>
      <c r="D164" s="170" t="s">
        <v>131</v>
      </c>
      <c r="E164" s="171" t="s">
        <v>642</v>
      </c>
      <c r="F164" s="172" t="s">
        <v>643</v>
      </c>
      <c r="G164" s="173" t="s">
        <v>237</v>
      </c>
      <c r="H164" s="174">
        <v>70.42</v>
      </c>
      <c r="I164" s="175"/>
      <c r="J164" s="176">
        <f>ROUND(I164*H164,2)</f>
        <v>0</v>
      </c>
      <c r="K164" s="177"/>
      <c r="L164" s="33"/>
      <c r="M164" s="178" t="s">
        <v>1</v>
      </c>
      <c r="N164" s="179" t="s">
        <v>37</v>
      </c>
      <c r="O164" s="57"/>
      <c r="P164" s="180">
        <f>O164*H164</f>
        <v>0</v>
      </c>
      <c r="Q164" s="180">
        <v>0</v>
      </c>
      <c r="R164" s="180">
        <f>Q164*H164</f>
        <v>0</v>
      </c>
      <c r="S164" s="180">
        <v>0</v>
      </c>
      <c r="T164" s="18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82" t="s">
        <v>176</v>
      </c>
      <c r="AT164" s="182" t="s">
        <v>131</v>
      </c>
      <c r="AU164" s="182" t="s">
        <v>136</v>
      </c>
      <c r="AY164" s="16" t="s">
        <v>129</v>
      </c>
      <c r="BE164" s="96">
        <f>IF(N164="základná",J164,0)</f>
        <v>0</v>
      </c>
      <c r="BF164" s="96">
        <f>IF(N164="znížená",J164,0)</f>
        <v>0</v>
      </c>
      <c r="BG164" s="96">
        <f>IF(N164="zákl. prenesená",J164,0)</f>
        <v>0</v>
      </c>
      <c r="BH164" s="96">
        <f>IF(N164="zníž. prenesená",J164,0)</f>
        <v>0</v>
      </c>
      <c r="BI164" s="96">
        <f>IF(N164="nulová",J164,0)</f>
        <v>0</v>
      </c>
      <c r="BJ164" s="16" t="s">
        <v>136</v>
      </c>
      <c r="BK164" s="96">
        <f>ROUND(I164*H164,2)</f>
        <v>0</v>
      </c>
      <c r="BL164" s="16" t="s">
        <v>176</v>
      </c>
      <c r="BM164" s="182" t="s">
        <v>165</v>
      </c>
    </row>
    <row r="165" spans="1:65" s="2" customFormat="1" ht="19.5">
      <c r="A165" s="32"/>
      <c r="B165" s="33"/>
      <c r="C165" s="32"/>
      <c r="D165" s="183" t="s">
        <v>137</v>
      </c>
      <c r="E165" s="32"/>
      <c r="F165" s="184" t="s">
        <v>643</v>
      </c>
      <c r="G165" s="32"/>
      <c r="H165" s="32"/>
      <c r="I165" s="105"/>
      <c r="J165" s="32"/>
      <c r="K165" s="32"/>
      <c r="L165" s="33"/>
      <c r="M165" s="185"/>
      <c r="N165" s="186"/>
      <c r="O165" s="57"/>
      <c r="P165" s="57"/>
      <c r="Q165" s="57"/>
      <c r="R165" s="57"/>
      <c r="S165" s="57"/>
      <c r="T165" s="58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6" t="s">
        <v>137</v>
      </c>
      <c r="AU165" s="16" t="s">
        <v>136</v>
      </c>
    </row>
    <row r="166" spans="1:65" s="13" customFormat="1">
      <c r="B166" s="187"/>
      <c r="D166" s="183" t="s">
        <v>138</v>
      </c>
      <c r="E166" s="188" t="s">
        <v>1</v>
      </c>
      <c r="F166" s="189" t="s">
        <v>644</v>
      </c>
      <c r="H166" s="190">
        <v>28</v>
      </c>
      <c r="I166" s="191"/>
      <c r="L166" s="187"/>
      <c r="M166" s="192"/>
      <c r="N166" s="193"/>
      <c r="O166" s="193"/>
      <c r="P166" s="193"/>
      <c r="Q166" s="193"/>
      <c r="R166" s="193"/>
      <c r="S166" s="193"/>
      <c r="T166" s="194"/>
      <c r="AT166" s="188" t="s">
        <v>138</v>
      </c>
      <c r="AU166" s="188" t="s">
        <v>136</v>
      </c>
      <c r="AV166" s="13" t="s">
        <v>136</v>
      </c>
      <c r="AW166" s="13" t="s">
        <v>26</v>
      </c>
      <c r="AX166" s="13" t="s">
        <v>71</v>
      </c>
      <c r="AY166" s="188" t="s">
        <v>129</v>
      </c>
    </row>
    <row r="167" spans="1:65" s="13" customFormat="1">
      <c r="B167" s="187"/>
      <c r="D167" s="183" t="s">
        <v>138</v>
      </c>
      <c r="E167" s="188" t="s">
        <v>1</v>
      </c>
      <c r="F167" s="189" t="s">
        <v>645</v>
      </c>
      <c r="H167" s="190">
        <v>24.36</v>
      </c>
      <c r="I167" s="191"/>
      <c r="L167" s="187"/>
      <c r="M167" s="192"/>
      <c r="N167" s="193"/>
      <c r="O167" s="193"/>
      <c r="P167" s="193"/>
      <c r="Q167" s="193"/>
      <c r="R167" s="193"/>
      <c r="S167" s="193"/>
      <c r="T167" s="194"/>
      <c r="AT167" s="188" t="s">
        <v>138</v>
      </c>
      <c r="AU167" s="188" t="s">
        <v>136</v>
      </c>
      <c r="AV167" s="13" t="s">
        <v>136</v>
      </c>
      <c r="AW167" s="13" t="s">
        <v>26</v>
      </c>
      <c r="AX167" s="13" t="s">
        <v>71</v>
      </c>
      <c r="AY167" s="188" t="s">
        <v>129</v>
      </c>
    </row>
    <row r="168" spans="1:65" s="13" customFormat="1">
      <c r="B168" s="187"/>
      <c r="D168" s="183" t="s">
        <v>138</v>
      </c>
      <c r="E168" s="188" t="s">
        <v>1</v>
      </c>
      <c r="F168" s="189" t="s">
        <v>646</v>
      </c>
      <c r="H168" s="190">
        <v>10.36</v>
      </c>
      <c r="I168" s="191"/>
      <c r="L168" s="187"/>
      <c r="M168" s="192"/>
      <c r="N168" s="193"/>
      <c r="O168" s="193"/>
      <c r="P168" s="193"/>
      <c r="Q168" s="193"/>
      <c r="R168" s="193"/>
      <c r="S168" s="193"/>
      <c r="T168" s="194"/>
      <c r="AT168" s="188" t="s">
        <v>138</v>
      </c>
      <c r="AU168" s="188" t="s">
        <v>136</v>
      </c>
      <c r="AV168" s="13" t="s">
        <v>136</v>
      </c>
      <c r="AW168" s="13" t="s">
        <v>26</v>
      </c>
      <c r="AX168" s="13" t="s">
        <v>71</v>
      </c>
      <c r="AY168" s="188" t="s">
        <v>129</v>
      </c>
    </row>
    <row r="169" spans="1:65" s="13" customFormat="1">
      <c r="B169" s="187"/>
      <c r="D169" s="183" t="s">
        <v>138</v>
      </c>
      <c r="E169" s="188" t="s">
        <v>1</v>
      </c>
      <c r="F169" s="189" t="s">
        <v>647</v>
      </c>
      <c r="H169" s="190">
        <v>7.7</v>
      </c>
      <c r="I169" s="191"/>
      <c r="L169" s="187"/>
      <c r="M169" s="192"/>
      <c r="N169" s="193"/>
      <c r="O169" s="193"/>
      <c r="P169" s="193"/>
      <c r="Q169" s="193"/>
      <c r="R169" s="193"/>
      <c r="S169" s="193"/>
      <c r="T169" s="194"/>
      <c r="AT169" s="188" t="s">
        <v>138</v>
      </c>
      <c r="AU169" s="188" t="s">
        <v>136</v>
      </c>
      <c r="AV169" s="13" t="s">
        <v>136</v>
      </c>
      <c r="AW169" s="13" t="s">
        <v>26</v>
      </c>
      <c r="AX169" s="13" t="s">
        <v>71</v>
      </c>
      <c r="AY169" s="188" t="s">
        <v>129</v>
      </c>
    </row>
    <row r="170" spans="1:65" s="14" customFormat="1">
      <c r="B170" s="195"/>
      <c r="D170" s="183" t="s">
        <v>138</v>
      </c>
      <c r="E170" s="196" t="s">
        <v>1</v>
      </c>
      <c r="F170" s="197" t="s">
        <v>140</v>
      </c>
      <c r="H170" s="198">
        <v>70.42</v>
      </c>
      <c r="I170" s="199"/>
      <c r="L170" s="195"/>
      <c r="M170" s="200"/>
      <c r="N170" s="201"/>
      <c r="O170" s="201"/>
      <c r="P170" s="201"/>
      <c r="Q170" s="201"/>
      <c r="R170" s="201"/>
      <c r="S170" s="201"/>
      <c r="T170" s="202"/>
      <c r="AT170" s="196" t="s">
        <v>138</v>
      </c>
      <c r="AU170" s="196" t="s">
        <v>136</v>
      </c>
      <c r="AV170" s="14" t="s">
        <v>135</v>
      </c>
      <c r="AW170" s="14" t="s">
        <v>26</v>
      </c>
      <c r="AX170" s="14" t="s">
        <v>78</v>
      </c>
      <c r="AY170" s="196" t="s">
        <v>129</v>
      </c>
    </row>
    <row r="171" spans="1:65" s="2" customFormat="1" ht="36" customHeight="1">
      <c r="A171" s="32"/>
      <c r="B171" s="169"/>
      <c r="C171" s="170" t="s">
        <v>169</v>
      </c>
      <c r="D171" s="170" t="s">
        <v>131</v>
      </c>
      <c r="E171" s="171" t="s">
        <v>648</v>
      </c>
      <c r="F171" s="172" t="s">
        <v>649</v>
      </c>
      <c r="G171" s="173" t="s">
        <v>237</v>
      </c>
      <c r="H171" s="174">
        <v>177.8</v>
      </c>
      <c r="I171" s="175"/>
      <c r="J171" s="176">
        <f>ROUND(I171*H171,2)</f>
        <v>0</v>
      </c>
      <c r="K171" s="177"/>
      <c r="L171" s="33"/>
      <c r="M171" s="178" t="s">
        <v>1</v>
      </c>
      <c r="N171" s="179" t="s">
        <v>37</v>
      </c>
      <c r="O171" s="57"/>
      <c r="P171" s="180">
        <f>O171*H171</f>
        <v>0</v>
      </c>
      <c r="Q171" s="180">
        <v>0</v>
      </c>
      <c r="R171" s="180">
        <f>Q171*H171</f>
        <v>0</v>
      </c>
      <c r="S171" s="180">
        <v>0</v>
      </c>
      <c r="T171" s="18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82" t="s">
        <v>176</v>
      </c>
      <c r="AT171" s="182" t="s">
        <v>131</v>
      </c>
      <c r="AU171" s="182" t="s">
        <v>136</v>
      </c>
      <c r="AY171" s="16" t="s">
        <v>129</v>
      </c>
      <c r="BE171" s="96">
        <f>IF(N171="základná",J171,0)</f>
        <v>0</v>
      </c>
      <c r="BF171" s="96">
        <f>IF(N171="znížená",J171,0)</f>
        <v>0</v>
      </c>
      <c r="BG171" s="96">
        <f>IF(N171="zákl. prenesená",J171,0)</f>
        <v>0</v>
      </c>
      <c r="BH171" s="96">
        <f>IF(N171="zníž. prenesená",J171,0)</f>
        <v>0</v>
      </c>
      <c r="BI171" s="96">
        <f>IF(N171="nulová",J171,0)</f>
        <v>0</v>
      </c>
      <c r="BJ171" s="16" t="s">
        <v>136</v>
      </c>
      <c r="BK171" s="96">
        <f>ROUND(I171*H171,2)</f>
        <v>0</v>
      </c>
      <c r="BL171" s="16" t="s">
        <v>176</v>
      </c>
      <c r="BM171" s="182" t="s">
        <v>172</v>
      </c>
    </row>
    <row r="172" spans="1:65" s="2" customFormat="1" ht="29.25">
      <c r="A172" s="32"/>
      <c r="B172" s="33"/>
      <c r="C172" s="32"/>
      <c r="D172" s="183" t="s">
        <v>137</v>
      </c>
      <c r="E172" s="32"/>
      <c r="F172" s="184" t="s">
        <v>649</v>
      </c>
      <c r="G172" s="32"/>
      <c r="H172" s="32"/>
      <c r="I172" s="105"/>
      <c r="J172" s="32"/>
      <c r="K172" s="32"/>
      <c r="L172" s="33"/>
      <c r="M172" s="185"/>
      <c r="N172" s="186"/>
      <c r="O172" s="57"/>
      <c r="P172" s="57"/>
      <c r="Q172" s="57"/>
      <c r="R172" s="57"/>
      <c r="S172" s="57"/>
      <c r="T172" s="58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6" t="s">
        <v>137</v>
      </c>
      <c r="AU172" s="16" t="s">
        <v>136</v>
      </c>
    </row>
    <row r="173" spans="1:65" s="13" customFormat="1">
      <c r="B173" s="187"/>
      <c r="D173" s="183" t="s">
        <v>138</v>
      </c>
      <c r="E173" s="188" t="s">
        <v>1</v>
      </c>
      <c r="F173" s="189" t="s">
        <v>650</v>
      </c>
      <c r="H173" s="190">
        <v>168</v>
      </c>
      <c r="I173" s="191"/>
      <c r="L173" s="187"/>
      <c r="M173" s="192"/>
      <c r="N173" s="193"/>
      <c r="O173" s="193"/>
      <c r="P173" s="193"/>
      <c r="Q173" s="193"/>
      <c r="R173" s="193"/>
      <c r="S173" s="193"/>
      <c r="T173" s="194"/>
      <c r="AT173" s="188" t="s">
        <v>138</v>
      </c>
      <c r="AU173" s="188" t="s">
        <v>136</v>
      </c>
      <c r="AV173" s="13" t="s">
        <v>136</v>
      </c>
      <c r="AW173" s="13" t="s">
        <v>26</v>
      </c>
      <c r="AX173" s="13" t="s">
        <v>71</v>
      </c>
      <c r="AY173" s="188" t="s">
        <v>129</v>
      </c>
    </row>
    <row r="174" spans="1:65" s="13" customFormat="1">
      <c r="B174" s="187"/>
      <c r="D174" s="183" t="s">
        <v>138</v>
      </c>
      <c r="E174" s="188" t="s">
        <v>1</v>
      </c>
      <c r="F174" s="189" t="s">
        <v>651</v>
      </c>
      <c r="H174" s="190">
        <v>9.8000000000000007</v>
      </c>
      <c r="I174" s="191"/>
      <c r="L174" s="187"/>
      <c r="M174" s="192"/>
      <c r="N174" s="193"/>
      <c r="O174" s="193"/>
      <c r="P174" s="193"/>
      <c r="Q174" s="193"/>
      <c r="R174" s="193"/>
      <c r="S174" s="193"/>
      <c r="T174" s="194"/>
      <c r="AT174" s="188" t="s">
        <v>138</v>
      </c>
      <c r="AU174" s="188" t="s">
        <v>136</v>
      </c>
      <c r="AV174" s="13" t="s">
        <v>136</v>
      </c>
      <c r="AW174" s="13" t="s">
        <v>26</v>
      </c>
      <c r="AX174" s="13" t="s">
        <v>71</v>
      </c>
      <c r="AY174" s="188" t="s">
        <v>129</v>
      </c>
    </row>
    <row r="175" spans="1:65" s="14" customFormat="1">
      <c r="B175" s="195"/>
      <c r="D175" s="183" t="s">
        <v>138</v>
      </c>
      <c r="E175" s="196" t="s">
        <v>1</v>
      </c>
      <c r="F175" s="197" t="s">
        <v>140</v>
      </c>
      <c r="H175" s="198">
        <v>177.8</v>
      </c>
      <c r="I175" s="199"/>
      <c r="L175" s="195"/>
      <c r="M175" s="200"/>
      <c r="N175" s="201"/>
      <c r="O175" s="201"/>
      <c r="P175" s="201"/>
      <c r="Q175" s="201"/>
      <c r="R175" s="201"/>
      <c r="S175" s="201"/>
      <c r="T175" s="202"/>
      <c r="AT175" s="196" t="s">
        <v>138</v>
      </c>
      <c r="AU175" s="196" t="s">
        <v>136</v>
      </c>
      <c r="AV175" s="14" t="s">
        <v>135</v>
      </c>
      <c r="AW175" s="14" t="s">
        <v>26</v>
      </c>
      <c r="AX175" s="14" t="s">
        <v>78</v>
      </c>
      <c r="AY175" s="196" t="s">
        <v>129</v>
      </c>
    </row>
    <row r="176" spans="1:65" s="2" customFormat="1" ht="36" customHeight="1">
      <c r="A176" s="32"/>
      <c r="B176" s="169"/>
      <c r="C176" s="170" t="s">
        <v>152</v>
      </c>
      <c r="D176" s="170" t="s">
        <v>131</v>
      </c>
      <c r="E176" s="171" t="s">
        <v>407</v>
      </c>
      <c r="F176" s="172" t="s">
        <v>408</v>
      </c>
      <c r="G176" s="173" t="s">
        <v>134</v>
      </c>
      <c r="H176" s="174">
        <v>1.8149999999999999</v>
      </c>
      <c r="I176" s="175"/>
      <c r="J176" s="176">
        <f>ROUND(I176*H176,2)</f>
        <v>0</v>
      </c>
      <c r="K176" s="177"/>
      <c r="L176" s="33"/>
      <c r="M176" s="178" t="s">
        <v>1</v>
      </c>
      <c r="N176" s="179" t="s">
        <v>37</v>
      </c>
      <c r="O176" s="57"/>
      <c r="P176" s="180">
        <f>O176*H176</f>
        <v>0</v>
      </c>
      <c r="Q176" s="180">
        <v>0</v>
      </c>
      <c r="R176" s="180">
        <f>Q176*H176</f>
        <v>0</v>
      </c>
      <c r="S176" s="180">
        <v>0</v>
      </c>
      <c r="T176" s="18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82" t="s">
        <v>176</v>
      </c>
      <c r="AT176" s="182" t="s">
        <v>131</v>
      </c>
      <c r="AU176" s="182" t="s">
        <v>136</v>
      </c>
      <c r="AY176" s="16" t="s">
        <v>129</v>
      </c>
      <c r="BE176" s="96">
        <f>IF(N176="základná",J176,0)</f>
        <v>0</v>
      </c>
      <c r="BF176" s="96">
        <f>IF(N176="znížená",J176,0)</f>
        <v>0</v>
      </c>
      <c r="BG176" s="96">
        <f>IF(N176="zákl. prenesená",J176,0)</f>
        <v>0</v>
      </c>
      <c r="BH176" s="96">
        <f>IF(N176="zníž. prenesená",J176,0)</f>
        <v>0</v>
      </c>
      <c r="BI176" s="96">
        <f>IF(N176="nulová",J176,0)</f>
        <v>0</v>
      </c>
      <c r="BJ176" s="16" t="s">
        <v>136</v>
      </c>
      <c r="BK176" s="96">
        <f>ROUND(I176*H176,2)</f>
        <v>0</v>
      </c>
      <c r="BL176" s="16" t="s">
        <v>176</v>
      </c>
      <c r="BM176" s="182" t="s">
        <v>176</v>
      </c>
    </row>
    <row r="177" spans="1:65" s="2" customFormat="1" ht="29.25">
      <c r="A177" s="32"/>
      <c r="B177" s="33"/>
      <c r="C177" s="32"/>
      <c r="D177" s="183" t="s">
        <v>137</v>
      </c>
      <c r="E177" s="32"/>
      <c r="F177" s="184" t="s">
        <v>408</v>
      </c>
      <c r="G177" s="32"/>
      <c r="H177" s="32"/>
      <c r="I177" s="105"/>
      <c r="J177" s="32"/>
      <c r="K177" s="32"/>
      <c r="L177" s="33"/>
      <c r="M177" s="185"/>
      <c r="N177" s="186"/>
      <c r="O177" s="57"/>
      <c r="P177" s="57"/>
      <c r="Q177" s="57"/>
      <c r="R177" s="57"/>
      <c r="S177" s="57"/>
      <c r="T177" s="58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6" t="s">
        <v>137</v>
      </c>
      <c r="AU177" s="16" t="s">
        <v>136</v>
      </c>
    </row>
    <row r="178" spans="1:65" s="13" customFormat="1">
      <c r="B178" s="187"/>
      <c r="D178" s="183" t="s">
        <v>138</v>
      </c>
      <c r="E178" s="188" t="s">
        <v>1</v>
      </c>
      <c r="F178" s="189" t="s">
        <v>618</v>
      </c>
      <c r="H178" s="190">
        <v>0.193</v>
      </c>
      <c r="I178" s="191"/>
      <c r="L178" s="187"/>
      <c r="M178" s="192"/>
      <c r="N178" s="193"/>
      <c r="O178" s="193"/>
      <c r="P178" s="193"/>
      <c r="Q178" s="193"/>
      <c r="R178" s="193"/>
      <c r="S178" s="193"/>
      <c r="T178" s="194"/>
      <c r="AT178" s="188" t="s">
        <v>138</v>
      </c>
      <c r="AU178" s="188" t="s">
        <v>136</v>
      </c>
      <c r="AV178" s="13" t="s">
        <v>136</v>
      </c>
      <c r="AW178" s="13" t="s">
        <v>26</v>
      </c>
      <c r="AX178" s="13" t="s">
        <v>71</v>
      </c>
      <c r="AY178" s="188" t="s">
        <v>129</v>
      </c>
    </row>
    <row r="179" spans="1:65" s="13" customFormat="1">
      <c r="B179" s="187"/>
      <c r="D179" s="183" t="s">
        <v>138</v>
      </c>
      <c r="E179" s="188" t="s">
        <v>1</v>
      </c>
      <c r="F179" s="189" t="s">
        <v>619</v>
      </c>
      <c r="H179" s="190">
        <v>0.16800000000000001</v>
      </c>
      <c r="I179" s="191"/>
      <c r="L179" s="187"/>
      <c r="M179" s="192"/>
      <c r="N179" s="193"/>
      <c r="O179" s="193"/>
      <c r="P179" s="193"/>
      <c r="Q179" s="193"/>
      <c r="R179" s="193"/>
      <c r="S179" s="193"/>
      <c r="T179" s="194"/>
      <c r="AT179" s="188" t="s">
        <v>138</v>
      </c>
      <c r="AU179" s="188" t="s">
        <v>136</v>
      </c>
      <c r="AV179" s="13" t="s">
        <v>136</v>
      </c>
      <c r="AW179" s="13" t="s">
        <v>26</v>
      </c>
      <c r="AX179" s="13" t="s">
        <v>71</v>
      </c>
      <c r="AY179" s="188" t="s">
        <v>129</v>
      </c>
    </row>
    <row r="180" spans="1:65" s="13" customFormat="1">
      <c r="B180" s="187"/>
      <c r="D180" s="183" t="s">
        <v>138</v>
      </c>
      <c r="E180" s="188" t="s">
        <v>1</v>
      </c>
      <c r="F180" s="189" t="s">
        <v>620</v>
      </c>
      <c r="H180" s="190">
        <v>7.0999999999999994E-2</v>
      </c>
      <c r="I180" s="191"/>
      <c r="L180" s="187"/>
      <c r="M180" s="192"/>
      <c r="N180" s="193"/>
      <c r="O180" s="193"/>
      <c r="P180" s="193"/>
      <c r="Q180" s="193"/>
      <c r="R180" s="193"/>
      <c r="S180" s="193"/>
      <c r="T180" s="194"/>
      <c r="AT180" s="188" t="s">
        <v>138</v>
      </c>
      <c r="AU180" s="188" t="s">
        <v>136</v>
      </c>
      <c r="AV180" s="13" t="s">
        <v>136</v>
      </c>
      <c r="AW180" s="13" t="s">
        <v>26</v>
      </c>
      <c r="AX180" s="13" t="s">
        <v>71</v>
      </c>
      <c r="AY180" s="188" t="s">
        <v>129</v>
      </c>
    </row>
    <row r="181" spans="1:65" s="13" customFormat="1">
      <c r="B181" s="187"/>
      <c r="D181" s="183" t="s">
        <v>138</v>
      </c>
      <c r="E181" s="188" t="s">
        <v>1</v>
      </c>
      <c r="F181" s="189" t="s">
        <v>626</v>
      </c>
      <c r="H181" s="190">
        <v>0.03</v>
      </c>
      <c r="I181" s="191"/>
      <c r="L181" s="187"/>
      <c r="M181" s="192"/>
      <c r="N181" s="193"/>
      <c r="O181" s="193"/>
      <c r="P181" s="193"/>
      <c r="Q181" s="193"/>
      <c r="R181" s="193"/>
      <c r="S181" s="193"/>
      <c r="T181" s="194"/>
      <c r="AT181" s="188" t="s">
        <v>138</v>
      </c>
      <c r="AU181" s="188" t="s">
        <v>136</v>
      </c>
      <c r="AV181" s="13" t="s">
        <v>136</v>
      </c>
      <c r="AW181" s="13" t="s">
        <v>26</v>
      </c>
      <c r="AX181" s="13" t="s">
        <v>71</v>
      </c>
      <c r="AY181" s="188" t="s">
        <v>129</v>
      </c>
    </row>
    <row r="182" spans="1:65" s="13" customFormat="1">
      <c r="B182" s="187"/>
      <c r="D182" s="183" t="s">
        <v>138</v>
      </c>
      <c r="E182" s="188" t="s">
        <v>1</v>
      </c>
      <c r="F182" s="189" t="s">
        <v>622</v>
      </c>
      <c r="H182" s="190">
        <v>4.2999999999999997E-2</v>
      </c>
      <c r="I182" s="191"/>
      <c r="L182" s="187"/>
      <c r="M182" s="192"/>
      <c r="N182" s="193"/>
      <c r="O182" s="193"/>
      <c r="P182" s="193"/>
      <c r="Q182" s="193"/>
      <c r="R182" s="193"/>
      <c r="S182" s="193"/>
      <c r="T182" s="194"/>
      <c r="AT182" s="188" t="s">
        <v>138</v>
      </c>
      <c r="AU182" s="188" t="s">
        <v>136</v>
      </c>
      <c r="AV182" s="13" t="s">
        <v>136</v>
      </c>
      <c r="AW182" s="13" t="s">
        <v>26</v>
      </c>
      <c r="AX182" s="13" t="s">
        <v>71</v>
      </c>
      <c r="AY182" s="188" t="s">
        <v>129</v>
      </c>
    </row>
    <row r="183" spans="1:65" s="13" customFormat="1">
      <c r="B183" s="187"/>
      <c r="D183" s="183" t="s">
        <v>138</v>
      </c>
      <c r="E183" s="188" t="s">
        <v>1</v>
      </c>
      <c r="F183" s="189" t="s">
        <v>627</v>
      </c>
      <c r="H183" s="190">
        <v>1.31</v>
      </c>
      <c r="I183" s="191"/>
      <c r="L183" s="187"/>
      <c r="M183" s="192"/>
      <c r="N183" s="193"/>
      <c r="O183" s="193"/>
      <c r="P183" s="193"/>
      <c r="Q183" s="193"/>
      <c r="R183" s="193"/>
      <c r="S183" s="193"/>
      <c r="T183" s="194"/>
      <c r="AT183" s="188" t="s">
        <v>138</v>
      </c>
      <c r="AU183" s="188" t="s">
        <v>136</v>
      </c>
      <c r="AV183" s="13" t="s">
        <v>136</v>
      </c>
      <c r="AW183" s="13" t="s">
        <v>26</v>
      </c>
      <c r="AX183" s="13" t="s">
        <v>71</v>
      </c>
      <c r="AY183" s="188" t="s">
        <v>129</v>
      </c>
    </row>
    <row r="184" spans="1:65" s="14" customFormat="1">
      <c r="B184" s="195"/>
      <c r="D184" s="183" t="s">
        <v>138</v>
      </c>
      <c r="E184" s="196" t="s">
        <v>1</v>
      </c>
      <c r="F184" s="197" t="s">
        <v>140</v>
      </c>
      <c r="H184" s="198">
        <v>1.8149999999999999</v>
      </c>
      <c r="I184" s="199"/>
      <c r="L184" s="195"/>
      <c r="M184" s="200"/>
      <c r="N184" s="201"/>
      <c r="O184" s="201"/>
      <c r="P184" s="201"/>
      <c r="Q184" s="201"/>
      <c r="R184" s="201"/>
      <c r="S184" s="201"/>
      <c r="T184" s="202"/>
      <c r="AT184" s="196" t="s">
        <v>138</v>
      </c>
      <c r="AU184" s="196" t="s">
        <v>136</v>
      </c>
      <c r="AV184" s="14" t="s">
        <v>135</v>
      </c>
      <c r="AW184" s="14" t="s">
        <v>26</v>
      </c>
      <c r="AX184" s="14" t="s">
        <v>78</v>
      </c>
      <c r="AY184" s="196" t="s">
        <v>129</v>
      </c>
    </row>
    <row r="185" spans="1:65" s="2" customFormat="1" ht="24" hidden="1" customHeight="1">
      <c r="A185" s="32"/>
      <c r="B185" s="169"/>
      <c r="C185" s="170">
        <v>9</v>
      </c>
      <c r="D185" s="170" t="s">
        <v>131</v>
      </c>
      <c r="E185" s="171" t="s">
        <v>652</v>
      </c>
      <c r="F185" s="172" t="s">
        <v>420</v>
      </c>
      <c r="G185" s="173" t="s">
        <v>175</v>
      </c>
      <c r="H185" s="174">
        <v>0</v>
      </c>
      <c r="I185" s="175"/>
      <c r="J185" s="176">
        <f>ROUND(I185*H185,2)</f>
        <v>0</v>
      </c>
      <c r="K185" s="177"/>
      <c r="L185" s="33"/>
      <c r="M185" s="178" t="s">
        <v>1</v>
      </c>
      <c r="N185" s="179" t="s">
        <v>37</v>
      </c>
      <c r="O185" s="57"/>
      <c r="P185" s="180">
        <f>O185*H185</f>
        <v>0</v>
      </c>
      <c r="Q185" s="180">
        <v>0</v>
      </c>
      <c r="R185" s="180">
        <f>Q185*H185</f>
        <v>0</v>
      </c>
      <c r="S185" s="180">
        <v>0</v>
      </c>
      <c r="T185" s="181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82" t="s">
        <v>176</v>
      </c>
      <c r="AT185" s="182" t="s">
        <v>131</v>
      </c>
      <c r="AU185" s="182" t="s">
        <v>136</v>
      </c>
      <c r="AY185" s="16" t="s">
        <v>129</v>
      </c>
      <c r="BE185" s="96">
        <f>IF(N185="základná",J185,0)</f>
        <v>0</v>
      </c>
      <c r="BF185" s="96">
        <f>IF(N185="znížená",J185,0)</f>
        <v>0</v>
      </c>
      <c r="BG185" s="96">
        <f>IF(N185="zákl. prenesená",J185,0)</f>
        <v>0</v>
      </c>
      <c r="BH185" s="96">
        <f>IF(N185="zníž. prenesená",J185,0)</f>
        <v>0</v>
      </c>
      <c r="BI185" s="96">
        <f>IF(N185="nulová",J185,0)</f>
        <v>0</v>
      </c>
      <c r="BJ185" s="16" t="s">
        <v>136</v>
      </c>
      <c r="BK185" s="96">
        <f>ROUND(I185*H185,2)</f>
        <v>0</v>
      </c>
      <c r="BL185" s="16" t="s">
        <v>176</v>
      </c>
      <c r="BM185" s="182" t="s">
        <v>653</v>
      </c>
    </row>
    <row r="186" spans="1:65" s="2" customFormat="1" hidden="1">
      <c r="A186" s="32"/>
      <c r="B186" s="33"/>
      <c r="C186" s="32"/>
      <c r="D186" s="183" t="s">
        <v>137</v>
      </c>
      <c r="E186" s="32"/>
      <c r="F186" s="184" t="s">
        <v>420</v>
      </c>
      <c r="G186" s="32"/>
      <c r="H186" s="32"/>
      <c r="I186" s="105"/>
      <c r="J186" s="32"/>
      <c r="K186" s="32"/>
      <c r="L186" s="33"/>
      <c r="M186" s="185"/>
      <c r="N186" s="186"/>
      <c r="O186" s="57"/>
      <c r="P186" s="57"/>
      <c r="Q186" s="57"/>
      <c r="R186" s="57"/>
      <c r="S186" s="57"/>
      <c r="T186" s="58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6" t="s">
        <v>137</v>
      </c>
      <c r="AU186" s="16" t="s">
        <v>136</v>
      </c>
    </row>
    <row r="187" spans="1:65" s="2" customFormat="1" ht="24" customHeight="1">
      <c r="A187" s="32"/>
      <c r="B187" s="169"/>
      <c r="C187" s="170">
        <v>9</v>
      </c>
      <c r="D187" s="170" t="s">
        <v>131</v>
      </c>
      <c r="E187" s="171" t="s">
        <v>654</v>
      </c>
      <c r="F187" s="172" t="s">
        <v>420</v>
      </c>
      <c r="G187" s="173" t="s">
        <v>612</v>
      </c>
      <c r="H187" s="217">
        <v>12.676</v>
      </c>
      <c r="I187" s="175"/>
      <c r="J187" s="176">
        <f>ROUND(I187*H187,2)</f>
        <v>0</v>
      </c>
      <c r="K187" s="177"/>
      <c r="L187" s="33"/>
      <c r="M187" s="178" t="s">
        <v>1</v>
      </c>
      <c r="N187" s="179" t="s">
        <v>37</v>
      </c>
      <c r="O187" s="57"/>
      <c r="P187" s="180">
        <f>O187*H187</f>
        <v>0</v>
      </c>
      <c r="Q187" s="180">
        <v>0</v>
      </c>
      <c r="R187" s="180">
        <f>Q187*H187</f>
        <v>0</v>
      </c>
      <c r="S187" s="180">
        <v>0</v>
      </c>
      <c r="T187" s="181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82" t="s">
        <v>176</v>
      </c>
      <c r="AT187" s="182" t="s">
        <v>131</v>
      </c>
      <c r="AU187" s="182" t="s">
        <v>136</v>
      </c>
      <c r="AY187" s="16" t="s">
        <v>129</v>
      </c>
      <c r="BE187" s="96">
        <f>IF(N187="základná",J187,0)</f>
        <v>0</v>
      </c>
      <c r="BF187" s="96">
        <f>IF(N187="znížená",J187,0)</f>
        <v>0</v>
      </c>
      <c r="BG187" s="96">
        <f>IF(N187="zákl. prenesená",J187,0)</f>
        <v>0</v>
      </c>
      <c r="BH187" s="96">
        <f>IF(N187="zníž. prenesená",J187,0)</f>
        <v>0</v>
      </c>
      <c r="BI187" s="96">
        <f>IF(N187="nulová",J187,0)</f>
        <v>0</v>
      </c>
      <c r="BJ187" s="16" t="s">
        <v>136</v>
      </c>
      <c r="BK187" s="96">
        <f>ROUND(I187*H187,2)</f>
        <v>0</v>
      </c>
      <c r="BL187" s="16" t="s">
        <v>176</v>
      </c>
      <c r="BM187" s="182" t="s">
        <v>655</v>
      </c>
    </row>
    <row r="188" spans="1:65" s="2" customFormat="1">
      <c r="A188" s="32"/>
      <c r="B188" s="33"/>
      <c r="C188" s="32"/>
      <c r="D188" s="183" t="s">
        <v>137</v>
      </c>
      <c r="E188" s="32"/>
      <c r="F188" s="184" t="s">
        <v>656</v>
      </c>
      <c r="G188" s="32"/>
      <c r="H188" s="32"/>
      <c r="I188" s="105"/>
      <c r="J188" s="32"/>
      <c r="K188" s="32"/>
      <c r="L188" s="33"/>
      <c r="M188" s="185"/>
      <c r="N188" s="186"/>
      <c r="O188" s="57"/>
      <c r="P188" s="57"/>
      <c r="Q188" s="57"/>
      <c r="R188" s="57"/>
      <c r="S188" s="57"/>
      <c r="T188" s="58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6" t="s">
        <v>137</v>
      </c>
      <c r="AU188" s="16" t="s">
        <v>136</v>
      </c>
    </row>
    <row r="189" spans="1:65" s="12" customFormat="1" ht="22.9" customHeight="1">
      <c r="B189" s="156"/>
      <c r="D189" s="157" t="s">
        <v>70</v>
      </c>
      <c r="E189" s="167" t="s">
        <v>529</v>
      </c>
      <c r="F189" s="167" t="s">
        <v>530</v>
      </c>
      <c r="I189" s="159"/>
      <c r="J189" s="168">
        <f>BK189</f>
        <v>0</v>
      </c>
      <c r="L189" s="156"/>
      <c r="M189" s="161"/>
      <c r="N189" s="162"/>
      <c r="O189" s="162"/>
      <c r="P189" s="163">
        <f>SUM(P190:P199)</f>
        <v>0</v>
      </c>
      <c r="Q189" s="162"/>
      <c r="R189" s="163">
        <f>SUM(R190:R199)</f>
        <v>0</v>
      </c>
      <c r="S189" s="162"/>
      <c r="T189" s="164">
        <f>SUM(T190:T199)</f>
        <v>0</v>
      </c>
      <c r="AR189" s="157" t="s">
        <v>136</v>
      </c>
      <c r="AT189" s="165" t="s">
        <v>70</v>
      </c>
      <c r="AU189" s="165" t="s">
        <v>78</v>
      </c>
      <c r="AY189" s="157" t="s">
        <v>129</v>
      </c>
      <c r="BK189" s="166">
        <f>SUM(BK190:BK199)</f>
        <v>0</v>
      </c>
    </row>
    <row r="190" spans="1:65" s="2" customFormat="1" ht="16.5" customHeight="1">
      <c r="A190" s="32"/>
      <c r="B190" s="169"/>
      <c r="C190" s="170">
        <v>10</v>
      </c>
      <c r="D190" s="170" t="s">
        <v>131</v>
      </c>
      <c r="E190" s="171" t="s">
        <v>532</v>
      </c>
      <c r="F190" s="172" t="s">
        <v>533</v>
      </c>
      <c r="G190" s="173" t="s">
        <v>151</v>
      </c>
      <c r="H190" s="174">
        <v>91.126999999999995</v>
      </c>
      <c r="I190" s="175"/>
      <c r="J190" s="176">
        <f>ROUND(I190*H190,2)</f>
        <v>0</v>
      </c>
      <c r="K190" s="177"/>
      <c r="L190" s="33"/>
      <c r="M190" s="178" t="s">
        <v>1</v>
      </c>
      <c r="N190" s="179" t="s">
        <v>37</v>
      </c>
      <c r="O190" s="57"/>
      <c r="P190" s="180">
        <f>O190*H190</f>
        <v>0</v>
      </c>
      <c r="Q190" s="180">
        <v>0</v>
      </c>
      <c r="R190" s="180">
        <f>Q190*H190</f>
        <v>0</v>
      </c>
      <c r="S190" s="180">
        <v>0</v>
      </c>
      <c r="T190" s="181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82" t="s">
        <v>176</v>
      </c>
      <c r="AT190" s="182" t="s">
        <v>131</v>
      </c>
      <c r="AU190" s="182" t="s">
        <v>136</v>
      </c>
      <c r="AY190" s="16" t="s">
        <v>129</v>
      </c>
      <c r="BE190" s="96">
        <f>IF(N190="základná",J190,0)</f>
        <v>0</v>
      </c>
      <c r="BF190" s="96">
        <f>IF(N190="znížená",J190,0)</f>
        <v>0</v>
      </c>
      <c r="BG190" s="96">
        <f>IF(N190="zákl. prenesená",J190,0)</f>
        <v>0</v>
      </c>
      <c r="BH190" s="96">
        <f>IF(N190="zníž. prenesená",J190,0)</f>
        <v>0</v>
      </c>
      <c r="BI190" s="96">
        <f>IF(N190="nulová",J190,0)</f>
        <v>0</v>
      </c>
      <c r="BJ190" s="16" t="s">
        <v>136</v>
      </c>
      <c r="BK190" s="96">
        <f>ROUND(I190*H190,2)</f>
        <v>0</v>
      </c>
      <c r="BL190" s="16" t="s">
        <v>176</v>
      </c>
      <c r="BM190" s="182" t="s">
        <v>181</v>
      </c>
    </row>
    <row r="191" spans="1:65" s="2" customFormat="1">
      <c r="A191" s="32"/>
      <c r="B191" s="33"/>
      <c r="C191" s="32"/>
      <c r="D191" s="183" t="s">
        <v>137</v>
      </c>
      <c r="E191" s="32"/>
      <c r="F191" s="184" t="s">
        <v>533</v>
      </c>
      <c r="G191" s="32"/>
      <c r="H191" s="32"/>
      <c r="I191" s="105"/>
      <c r="J191" s="32"/>
      <c r="K191" s="32"/>
      <c r="L191" s="33"/>
      <c r="M191" s="185"/>
      <c r="N191" s="186"/>
      <c r="O191" s="57"/>
      <c r="P191" s="57"/>
      <c r="Q191" s="57"/>
      <c r="R191" s="57"/>
      <c r="S191" s="57"/>
      <c r="T191" s="58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6" t="s">
        <v>137</v>
      </c>
      <c r="AU191" s="16" t="s">
        <v>136</v>
      </c>
    </row>
    <row r="192" spans="1:65" s="13" customFormat="1">
      <c r="B192" s="187"/>
      <c r="D192" s="183" t="s">
        <v>138</v>
      </c>
      <c r="E192" s="188" t="s">
        <v>1</v>
      </c>
      <c r="F192" s="189" t="s">
        <v>636</v>
      </c>
      <c r="H192" s="190">
        <v>9.3239999999999998</v>
      </c>
      <c r="I192" s="191"/>
      <c r="L192" s="187"/>
      <c r="M192" s="192"/>
      <c r="N192" s="193"/>
      <c r="O192" s="193"/>
      <c r="P192" s="193"/>
      <c r="Q192" s="193"/>
      <c r="R192" s="193"/>
      <c r="S192" s="193"/>
      <c r="T192" s="194"/>
      <c r="AT192" s="188" t="s">
        <v>138</v>
      </c>
      <c r="AU192" s="188" t="s">
        <v>136</v>
      </c>
      <c r="AV192" s="13" t="s">
        <v>136</v>
      </c>
      <c r="AW192" s="13" t="s">
        <v>26</v>
      </c>
      <c r="AX192" s="13" t="s">
        <v>71</v>
      </c>
      <c r="AY192" s="188" t="s">
        <v>129</v>
      </c>
    </row>
    <row r="193" spans="1:65" s="13" customFormat="1">
      <c r="B193" s="187"/>
      <c r="D193" s="183" t="s">
        <v>138</v>
      </c>
      <c r="E193" s="188" t="s">
        <v>1</v>
      </c>
      <c r="F193" s="189" t="s">
        <v>637</v>
      </c>
      <c r="H193" s="190">
        <v>8.1120000000000001</v>
      </c>
      <c r="I193" s="191"/>
      <c r="L193" s="187"/>
      <c r="M193" s="192"/>
      <c r="N193" s="193"/>
      <c r="O193" s="193"/>
      <c r="P193" s="193"/>
      <c r="Q193" s="193"/>
      <c r="R193" s="193"/>
      <c r="S193" s="193"/>
      <c r="T193" s="194"/>
      <c r="AT193" s="188" t="s">
        <v>138</v>
      </c>
      <c r="AU193" s="188" t="s">
        <v>136</v>
      </c>
      <c r="AV193" s="13" t="s">
        <v>136</v>
      </c>
      <c r="AW193" s="13" t="s">
        <v>26</v>
      </c>
      <c r="AX193" s="13" t="s">
        <v>71</v>
      </c>
      <c r="AY193" s="188" t="s">
        <v>129</v>
      </c>
    </row>
    <row r="194" spans="1:65" s="13" customFormat="1">
      <c r="B194" s="187"/>
      <c r="D194" s="183" t="s">
        <v>138</v>
      </c>
      <c r="E194" s="188" t="s">
        <v>1</v>
      </c>
      <c r="F194" s="189" t="s">
        <v>638</v>
      </c>
      <c r="H194" s="190">
        <v>3.45</v>
      </c>
      <c r="I194" s="191"/>
      <c r="L194" s="187"/>
      <c r="M194" s="192"/>
      <c r="N194" s="193"/>
      <c r="O194" s="193"/>
      <c r="P194" s="193"/>
      <c r="Q194" s="193"/>
      <c r="R194" s="193"/>
      <c r="S194" s="193"/>
      <c r="T194" s="194"/>
      <c r="AT194" s="188" t="s">
        <v>138</v>
      </c>
      <c r="AU194" s="188" t="s">
        <v>136</v>
      </c>
      <c r="AV194" s="13" t="s">
        <v>136</v>
      </c>
      <c r="AW194" s="13" t="s">
        <v>26</v>
      </c>
      <c r="AX194" s="13" t="s">
        <v>71</v>
      </c>
      <c r="AY194" s="188" t="s">
        <v>129</v>
      </c>
    </row>
    <row r="195" spans="1:65" s="13" customFormat="1">
      <c r="B195" s="187"/>
      <c r="D195" s="183" t="s">
        <v>138</v>
      </c>
      <c r="E195" s="188" t="s">
        <v>1</v>
      </c>
      <c r="F195" s="189" t="s">
        <v>639</v>
      </c>
      <c r="H195" s="190">
        <v>2.2250000000000001</v>
      </c>
      <c r="I195" s="191"/>
      <c r="L195" s="187"/>
      <c r="M195" s="192"/>
      <c r="N195" s="193"/>
      <c r="O195" s="193"/>
      <c r="P195" s="193"/>
      <c r="Q195" s="193"/>
      <c r="R195" s="193"/>
      <c r="S195" s="193"/>
      <c r="T195" s="194"/>
      <c r="AT195" s="188" t="s">
        <v>138</v>
      </c>
      <c r="AU195" s="188" t="s">
        <v>136</v>
      </c>
      <c r="AV195" s="13" t="s">
        <v>136</v>
      </c>
      <c r="AW195" s="13" t="s">
        <v>26</v>
      </c>
      <c r="AX195" s="13" t="s">
        <v>71</v>
      </c>
      <c r="AY195" s="188" t="s">
        <v>129</v>
      </c>
    </row>
    <row r="196" spans="1:65" s="13" customFormat="1">
      <c r="B196" s="187"/>
      <c r="D196" s="183" t="s">
        <v>138</v>
      </c>
      <c r="E196" s="188" t="s">
        <v>1</v>
      </c>
      <c r="F196" s="189" t="s">
        <v>640</v>
      </c>
      <c r="H196" s="190">
        <v>2.1760000000000002</v>
      </c>
      <c r="I196" s="191"/>
      <c r="L196" s="187"/>
      <c r="M196" s="192"/>
      <c r="N196" s="193"/>
      <c r="O196" s="193"/>
      <c r="P196" s="193"/>
      <c r="Q196" s="193"/>
      <c r="R196" s="193"/>
      <c r="S196" s="193"/>
      <c r="T196" s="194"/>
      <c r="AT196" s="188" t="s">
        <v>138</v>
      </c>
      <c r="AU196" s="188" t="s">
        <v>136</v>
      </c>
      <c r="AV196" s="13" t="s">
        <v>136</v>
      </c>
      <c r="AW196" s="13" t="s">
        <v>26</v>
      </c>
      <c r="AX196" s="13" t="s">
        <v>71</v>
      </c>
      <c r="AY196" s="188" t="s">
        <v>129</v>
      </c>
    </row>
    <row r="197" spans="1:65" s="13" customFormat="1">
      <c r="B197" s="187"/>
      <c r="D197" s="183" t="s">
        <v>138</v>
      </c>
      <c r="E197" s="188" t="s">
        <v>1</v>
      </c>
      <c r="F197" s="189" t="s">
        <v>641</v>
      </c>
      <c r="H197" s="190">
        <v>63.84</v>
      </c>
      <c r="I197" s="191"/>
      <c r="L197" s="187"/>
      <c r="M197" s="192"/>
      <c r="N197" s="193"/>
      <c r="O197" s="193"/>
      <c r="P197" s="193"/>
      <c r="Q197" s="193"/>
      <c r="R197" s="193"/>
      <c r="S197" s="193"/>
      <c r="T197" s="194"/>
      <c r="AT197" s="188" t="s">
        <v>138</v>
      </c>
      <c r="AU197" s="188" t="s">
        <v>136</v>
      </c>
      <c r="AV197" s="13" t="s">
        <v>136</v>
      </c>
      <c r="AW197" s="13" t="s">
        <v>26</v>
      </c>
      <c r="AX197" s="13" t="s">
        <v>71</v>
      </c>
      <c r="AY197" s="188" t="s">
        <v>129</v>
      </c>
    </row>
    <row r="198" spans="1:65" s="13" customFormat="1">
      <c r="B198" s="187"/>
      <c r="D198" s="183" t="s">
        <v>138</v>
      </c>
      <c r="E198" s="188" t="s">
        <v>1</v>
      </c>
      <c r="F198" s="189" t="s">
        <v>470</v>
      </c>
      <c r="H198" s="190">
        <v>2</v>
      </c>
      <c r="I198" s="191"/>
      <c r="L198" s="187"/>
      <c r="M198" s="192"/>
      <c r="N198" s="193"/>
      <c r="O198" s="193"/>
      <c r="P198" s="193"/>
      <c r="Q198" s="193"/>
      <c r="R198" s="193"/>
      <c r="S198" s="193"/>
      <c r="T198" s="194"/>
      <c r="AT198" s="188" t="s">
        <v>138</v>
      </c>
      <c r="AU198" s="188" t="s">
        <v>136</v>
      </c>
      <c r="AV198" s="13" t="s">
        <v>136</v>
      </c>
      <c r="AW198" s="13" t="s">
        <v>26</v>
      </c>
      <c r="AX198" s="13" t="s">
        <v>71</v>
      </c>
      <c r="AY198" s="188" t="s">
        <v>129</v>
      </c>
    </row>
    <row r="199" spans="1:65" s="14" customFormat="1">
      <c r="B199" s="195"/>
      <c r="D199" s="183" t="s">
        <v>138</v>
      </c>
      <c r="E199" s="196" t="s">
        <v>1</v>
      </c>
      <c r="F199" s="197" t="s">
        <v>140</v>
      </c>
      <c r="H199" s="198">
        <v>91.12700000000001</v>
      </c>
      <c r="I199" s="199"/>
      <c r="L199" s="195"/>
      <c r="M199" s="200"/>
      <c r="N199" s="201"/>
      <c r="O199" s="201"/>
      <c r="P199" s="201"/>
      <c r="Q199" s="201"/>
      <c r="R199" s="201"/>
      <c r="S199" s="201"/>
      <c r="T199" s="202"/>
      <c r="AT199" s="196" t="s">
        <v>138</v>
      </c>
      <c r="AU199" s="196" t="s">
        <v>136</v>
      </c>
      <c r="AV199" s="14" t="s">
        <v>135</v>
      </c>
      <c r="AW199" s="14" t="s">
        <v>26</v>
      </c>
      <c r="AX199" s="14" t="s">
        <v>78</v>
      </c>
      <c r="AY199" s="196" t="s">
        <v>129</v>
      </c>
    </row>
    <row r="200" spans="1:65" s="12" customFormat="1" ht="25.9" customHeight="1">
      <c r="B200" s="156"/>
      <c r="D200" s="157" t="s">
        <v>70</v>
      </c>
      <c r="E200" s="158" t="s">
        <v>540</v>
      </c>
      <c r="F200" s="158" t="s">
        <v>541</v>
      </c>
      <c r="I200" s="159"/>
      <c r="J200" s="160">
        <f>BK200</f>
        <v>0</v>
      </c>
      <c r="L200" s="156"/>
      <c r="M200" s="161"/>
      <c r="N200" s="162"/>
      <c r="O200" s="162"/>
      <c r="P200" s="163">
        <f>P201</f>
        <v>0</v>
      </c>
      <c r="Q200" s="162"/>
      <c r="R200" s="163">
        <f>R201</f>
        <v>0</v>
      </c>
      <c r="S200" s="162"/>
      <c r="T200" s="164">
        <f>T201</f>
        <v>0</v>
      </c>
      <c r="AR200" s="157" t="s">
        <v>157</v>
      </c>
      <c r="AT200" s="165" t="s">
        <v>70</v>
      </c>
      <c r="AU200" s="165" t="s">
        <v>71</v>
      </c>
      <c r="AY200" s="157" t="s">
        <v>129</v>
      </c>
      <c r="BK200" s="166">
        <f>BK201</f>
        <v>0</v>
      </c>
    </row>
    <row r="201" spans="1:65" s="12" customFormat="1" ht="22.9" customHeight="1">
      <c r="B201" s="156"/>
      <c r="D201" s="157" t="s">
        <v>70</v>
      </c>
      <c r="E201" s="167" t="s">
        <v>542</v>
      </c>
      <c r="F201" s="167" t="s">
        <v>543</v>
      </c>
      <c r="I201" s="159"/>
      <c r="J201" s="168">
        <f>BK201</f>
        <v>0</v>
      </c>
      <c r="L201" s="156"/>
      <c r="M201" s="161"/>
      <c r="N201" s="162"/>
      <c r="O201" s="162"/>
      <c r="P201" s="163">
        <f>SUM(P202:P205)</f>
        <v>0</v>
      </c>
      <c r="Q201" s="162"/>
      <c r="R201" s="163">
        <f>SUM(R202:R205)</f>
        <v>0</v>
      </c>
      <c r="S201" s="162"/>
      <c r="T201" s="164">
        <f>SUM(T202:T205)</f>
        <v>0</v>
      </c>
      <c r="AR201" s="157" t="s">
        <v>157</v>
      </c>
      <c r="AT201" s="165" t="s">
        <v>70</v>
      </c>
      <c r="AU201" s="165" t="s">
        <v>78</v>
      </c>
      <c r="AY201" s="157" t="s">
        <v>129</v>
      </c>
      <c r="BK201" s="166">
        <f>SUM(BK202:BK205)</f>
        <v>0</v>
      </c>
    </row>
    <row r="202" spans="1:65" s="2" customFormat="1" ht="24" customHeight="1">
      <c r="A202" s="32"/>
      <c r="B202" s="169"/>
      <c r="C202" s="170">
        <v>11</v>
      </c>
      <c r="D202" s="170" t="s">
        <v>131</v>
      </c>
      <c r="E202" s="171" t="s">
        <v>544</v>
      </c>
      <c r="F202" s="172" t="s">
        <v>545</v>
      </c>
      <c r="G202" s="173" t="s">
        <v>546</v>
      </c>
      <c r="H202" s="174">
        <v>44</v>
      </c>
      <c r="I202" s="175"/>
      <c r="J202" s="176">
        <f>ROUND(I202*H202,2)</f>
        <v>0</v>
      </c>
      <c r="K202" s="177"/>
      <c r="L202" s="33"/>
      <c r="M202" s="178" t="s">
        <v>1</v>
      </c>
      <c r="N202" s="179" t="s">
        <v>37</v>
      </c>
      <c r="O202" s="57"/>
      <c r="P202" s="180">
        <f>O202*H202</f>
        <v>0</v>
      </c>
      <c r="Q202" s="180">
        <v>0</v>
      </c>
      <c r="R202" s="180">
        <f>Q202*H202</f>
        <v>0</v>
      </c>
      <c r="S202" s="180">
        <v>0</v>
      </c>
      <c r="T202" s="181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82" t="s">
        <v>135</v>
      </c>
      <c r="AT202" s="182" t="s">
        <v>131</v>
      </c>
      <c r="AU202" s="182" t="s">
        <v>136</v>
      </c>
      <c r="AY202" s="16" t="s">
        <v>129</v>
      </c>
      <c r="BE202" s="96">
        <f>IF(N202="základná",J202,0)</f>
        <v>0</v>
      </c>
      <c r="BF202" s="96">
        <f>IF(N202="znížená",J202,0)</f>
        <v>0</v>
      </c>
      <c r="BG202" s="96">
        <f>IF(N202="zákl. prenesená",J202,0)</f>
        <v>0</v>
      </c>
      <c r="BH202" s="96">
        <f>IF(N202="zníž. prenesená",J202,0)</f>
        <v>0</v>
      </c>
      <c r="BI202" s="96">
        <f>IF(N202="nulová",J202,0)</f>
        <v>0</v>
      </c>
      <c r="BJ202" s="16" t="s">
        <v>136</v>
      </c>
      <c r="BK202" s="96">
        <f>ROUND(I202*H202,2)</f>
        <v>0</v>
      </c>
      <c r="BL202" s="16" t="s">
        <v>135</v>
      </c>
      <c r="BM202" s="182" t="s">
        <v>7</v>
      </c>
    </row>
    <row r="203" spans="1:65" s="2" customFormat="1" ht="19.5">
      <c r="A203" s="32"/>
      <c r="B203" s="33"/>
      <c r="C203" s="32"/>
      <c r="D203" s="183" t="s">
        <v>137</v>
      </c>
      <c r="E203" s="32"/>
      <c r="F203" s="184" t="s">
        <v>545</v>
      </c>
      <c r="G203" s="32"/>
      <c r="H203" s="32"/>
      <c r="I203" s="105"/>
      <c r="J203" s="32"/>
      <c r="K203" s="32"/>
      <c r="L203" s="33"/>
      <c r="M203" s="185"/>
      <c r="N203" s="186"/>
      <c r="O203" s="57"/>
      <c r="P203" s="57"/>
      <c r="Q203" s="57"/>
      <c r="R203" s="57"/>
      <c r="S203" s="57"/>
      <c r="T203" s="58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6" t="s">
        <v>137</v>
      </c>
      <c r="AU203" s="16" t="s">
        <v>136</v>
      </c>
    </row>
    <row r="204" spans="1:65" s="13" customFormat="1">
      <c r="B204" s="187"/>
      <c r="D204" s="183" t="s">
        <v>138</v>
      </c>
      <c r="E204" s="188" t="s">
        <v>1</v>
      </c>
      <c r="F204" s="189" t="s">
        <v>657</v>
      </c>
      <c r="H204" s="190">
        <v>44</v>
      </c>
      <c r="I204" s="191"/>
      <c r="L204" s="187"/>
      <c r="M204" s="192"/>
      <c r="N204" s="193"/>
      <c r="O204" s="193"/>
      <c r="P204" s="193"/>
      <c r="Q204" s="193"/>
      <c r="R204" s="193"/>
      <c r="S204" s="193"/>
      <c r="T204" s="194"/>
      <c r="AT204" s="188" t="s">
        <v>138</v>
      </c>
      <c r="AU204" s="188" t="s">
        <v>136</v>
      </c>
      <c r="AV204" s="13" t="s">
        <v>136</v>
      </c>
      <c r="AW204" s="13" t="s">
        <v>26</v>
      </c>
      <c r="AX204" s="13" t="s">
        <v>71</v>
      </c>
      <c r="AY204" s="188" t="s">
        <v>129</v>
      </c>
    </row>
    <row r="205" spans="1:65" s="14" customFormat="1">
      <c r="B205" s="195"/>
      <c r="D205" s="183" t="s">
        <v>138</v>
      </c>
      <c r="E205" s="196" t="s">
        <v>1</v>
      </c>
      <c r="F205" s="197" t="s">
        <v>140</v>
      </c>
      <c r="H205" s="198">
        <v>44</v>
      </c>
      <c r="I205" s="199"/>
      <c r="L205" s="195"/>
      <c r="M205" s="214"/>
      <c r="N205" s="215"/>
      <c r="O205" s="215"/>
      <c r="P205" s="215"/>
      <c r="Q205" s="215"/>
      <c r="R205" s="215"/>
      <c r="S205" s="215"/>
      <c r="T205" s="216"/>
      <c r="AT205" s="196" t="s">
        <v>138</v>
      </c>
      <c r="AU205" s="196" t="s">
        <v>136</v>
      </c>
      <c r="AV205" s="14" t="s">
        <v>135</v>
      </c>
      <c r="AW205" s="14" t="s">
        <v>26</v>
      </c>
      <c r="AX205" s="14" t="s">
        <v>78</v>
      </c>
      <c r="AY205" s="196" t="s">
        <v>129</v>
      </c>
    </row>
    <row r="206" spans="1:65" s="2" customFormat="1" ht="6.95" customHeight="1">
      <c r="A206" s="32"/>
      <c r="B206" s="47"/>
      <c r="C206" s="48"/>
      <c r="D206" s="48"/>
      <c r="E206" s="48"/>
      <c r="F206" s="48"/>
      <c r="G206" s="48"/>
      <c r="H206" s="48"/>
      <c r="I206" s="128"/>
      <c r="J206" s="48"/>
      <c r="K206" s="48"/>
      <c r="L206" s="33"/>
      <c r="M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</row>
  </sheetData>
  <autoFilter ref="C120:K205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0320201 - wielandovsky le...</vt:lpstr>
      <vt:lpstr>0320202 - krb</vt:lpstr>
      <vt:lpstr>0320203 - Lavičkové sedenie </vt:lpstr>
      <vt:lpstr>'0320201 - wielandovsky le...'!Názvy_tlače</vt:lpstr>
      <vt:lpstr>'0320202 - krb'!Názvy_tlače</vt:lpstr>
      <vt:lpstr>'0320203 - Lavičkové sedenie '!Názvy_tlače</vt:lpstr>
      <vt:lpstr>'Rekapitulácia stavby'!Názvy_tlače</vt:lpstr>
      <vt:lpstr>'0320201 - wielandovsky le...'!Oblasť_tlače</vt:lpstr>
      <vt:lpstr>'0320202 - krb'!Oblasť_tlače</vt:lpstr>
      <vt:lpstr>'0320203 - Lavičkové sedenie 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DESKTOP-9F2R46J\DELL T3500</dc:creator>
  <cp:lastModifiedBy>User</cp:lastModifiedBy>
  <dcterms:created xsi:type="dcterms:W3CDTF">2020-10-20T07:41:23Z</dcterms:created>
  <dcterms:modified xsi:type="dcterms:W3CDTF">2020-10-21T15:05:50Z</dcterms:modified>
</cp:coreProperties>
</file>